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90" windowHeight="9735"/>
  </bookViews>
  <sheets>
    <sheet name="杭州" sheetId="4" r:id="rId1"/>
    <sheet name="Sheet1" sheetId="1" r:id="rId2"/>
    <sheet name="Sheet2" sheetId="2" r:id="rId3"/>
    <sheet name="Sheet3" sheetId="3" r:id="rId4"/>
  </sheets>
  <definedNames>
    <definedName name="_xlnm.Print_Titles" localSheetId="0">杭州!$3:$4</definedName>
    <definedName name="_xlnm.Print_Area" localSheetId="0">杭州!$A$1:$AE$72</definedName>
  </definedNames>
  <calcPr calcId="144525"/>
</workbook>
</file>

<file path=xl/sharedStrings.xml><?xml version="1.0" encoding="utf-8"?>
<sst xmlns="http://schemas.openxmlformats.org/spreadsheetml/2006/main" count="481" uniqueCount="181">
  <si>
    <t>附件1-1</t>
  </si>
  <si>
    <t>杭州市2022年普通国道路基路面养护工程计划</t>
  </si>
  <si>
    <t>序号</t>
  </si>
  <si>
    <t>所在县（市、区）</t>
  </si>
  <si>
    <t>路线编号</t>
  </si>
  <si>
    <t>路线名称</t>
  </si>
  <si>
    <t>实施桩号</t>
  </si>
  <si>
    <t>公路技术等级</t>
  </si>
  <si>
    <t>公路性质
（收费、非收费）</t>
  </si>
  <si>
    <t>公路宽度</t>
  </si>
  <si>
    <t>原路面类型</t>
  </si>
  <si>
    <t>上一次大中修年份</t>
  </si>
  <si>
    <t>路面检测数据</t>
  </si>
  <si>
    <t>测算数据</t>
  </si>
  <si>
    <t>实施规模（KM）</t>
  </si>
  <si>
    <t>实施方案</t>
  </si>
  <si>
    <t>估算总投资(万元)</t>
  </si>
  <si>
    <t>估算省投资(万元)</t>
  </si>
  <si>
    <t>2022年预算安排（万元）</t>
  </si>
  <si>
    <t>备注</t>
  </si>
  <si>
    <t>起点</t>
  </si>
  <si>
    <t>终点</t>
  </si>
  <si>
    <t>路基（m）</t>
  </si>
  <si>
    <t>路面（m）</t>
  </si>
  <si>
    <t>路面技术状况（PQI）</t>
  </si>
  <si>
    <t>路面破损（PCI）</t>
  </si>
  <si>
    <t>路面平整度（RQI）</t>
  </si>
  <si>
    <t>大修</t>
  </si>
  <si>
    <t>中修</t>
  </si>
  <si>
    <t>白改黑</t>
  </si>
  <si>
    <t>预防性养护</t>
  </si>
  <si>
    <t>小计</t>
  </si>
  <si>
    <t>合计</t>
  </si>
  <si>
    <t>萧山</t>
  </si>
  <si>
    <t>G104</t>
  </si>
  <si>
    <t>京岚线</t>
  </si>
  <si>
    <t>K1505+890</t>
  </si>
  <si>
    <t>K1507+800</t>
  </si>
  <si>
    <t>二级</t>
  </si>
  <si>
    <t>16-22</t>
  </si>
  <si>
    <t>沥青</t>
  </si>
  <si>
    <t>G329</t>
  </si>
  <si>
    <t>舟鲁线</t>
  </si>
  <si>
    <t>抢险道路跨线桥、临浦大桥</t>
  </si>
  <si>
    <t>桥头跳车处治</t>
  </si>
  <si>
    <t>余杭</t>
  </si>
  <si>
    <t>K1421+622</t>
  </si>
  <si>
    <t>K1429+000</t>
  </si>
  <si>
    <t>一级</t>
  </si>
  <si>
    <t>非收费</t>
  </si>
  <si>
    <t>右幅</t>
  </si>
  <si>
    <t>K1429+500</t>
  </si>
  <si>
    <t>K1432+200</t>
  </si>
  <si>
    <t>K1435+108</t>
  </si>
  <si>
    <t>K1436+530</t>
  </si>
  <si>
    <t>左幅</t>
  </si>
  <si>
    <t>K1431+600</t>
  </si>
  <si>
    <t>K1432+900</t>
  </si>
  <si>
    <t>G235</t>
  </si>
  <si>
    <t>新海线</t>
  </si>
  <si>
    <t>K615+400</t>
  </si>
  <si>
    <t>K617+300</t>
  </si>
  <si>
    <t>K624+000</t>
  </si>
  <si>
    <t>K628+000</t>
  </si>
  <si>
    <t>K671+200</t>
  </si>
  <si>
    <t>K673+350</t>
  </si>
  <si>
    <t>K670+650</t>
  </si>
  <si>
    <t>K675+600</t>
  </si>
  <si>
    <t>K676+683</t>
  </si>
  <si>
    <t>G320</t>
  </si>
  <si>
    <t>沪瑞线</t>
  </si>
  <si>
    <t>K194+377</t>
  </si>
  <si>
    <t>K195+000</t>
  </si>
  <si>
    <t>K195+386</t>
  </si>
  <si>
    <t>K196+346</t>
  </si>
  <si>
    <t>K199+247</t>
  </si>
  <si>
    <t>K201+946</t>
  </si>
  <si>
    <t>K397+656</t>
  </si>
  <si>
    <t>K398+536</t>
  </si>
  <si>
    <t>富阳</t>
  </si>
  <si>
    <t>K245+088</t>
  </si>
  <si>
    <t>K246+977</t>
  </si>
  <si>
    <t>K248+000</t>
  </si>
  <si>
    <t>K250+000</t>
  </si>
  <si>
    <t>K258+000</t>
  </si>
  <si>
    <t>K259+000</t>
  </si>
  <si>
    <t>K261+000</t>
  </si>
  <si>
    <t>K262+000</t>
  </si>
  <si>
    <t>K263+000</t>
  </si>
  <si>
    <t>K264+000</t>
  </si>
  <si>
    <t>K267+000</t>
  </si>
  <si>
    <t>K268+000</t>
  </si>
  <si>
    <t>K271+000</t>
  </si>
  <si>
    <t>K274+000</t>
  </si>
  <si>
    <t>预养</t>
  </si>
  <si>
    <t>K277+000</t>
  </si>
  <si>
    <t>K281+093</t>
  </si>
  <si>
    <t>大树下桥、郜村桥等桥头</t>
  </si>
  <si>
    <t>20处桥头处治</t>
  </si>
  <si>
    <t>车辙严重路段及红绿灯路口5.63公里整治</t>
  </si>
  <si>
    <t>车辙专项整治</t>
  </si>
  <si>
    <t>临安</t>
  </si>
  <si>
    <t>K402+384</t>
  </si>
  <si>
    <t>K403+000</t>
  </si>
  <si>
    <t>K412+000</t>
  </si>
  <si>
    <t>K413+455</t>
  </si>
  <si>
    <t>K422+000</t>
  </si>
  <si>
    <t>K427+000</t>
  </si>
  <si>
    <t>病害处理+4cm</t>
  </si>
  <si>
    <t>K428+000</t>
  </si>
  <si>
    <t>K428+504</t>
  </si>
  <si>
    <t>K430+000</t>
  </si>
  <si>
    <t>K432+844</t>
  </si>
  <si>
    <t>K433+388</t>
  </si>
  <si>
    <t>K436+167</t>
  </si>
  <si>
    <t>K438+000</t>
  </si>
  <si>
    <t>K440+000</t>
  </si>
  <si>
    <t>K444+000</t>
  </si>
  <si>
    <t>K445+126</t>
  </si>
  <si>
    <t>K446+000</t>
  </si>
  <si>
    <t>K446+831</t>
  </si>
  <si>
    <t>K449+374</t>
  </si>
  <si>
    <t>K450+324</t>
  </si>
  <si>
    <t>K452+000</t>
  </si>
  <si>
    <t>K460+000</t>
  </si>
  <si>
    <t>K460+800</t>
  </si>
  <si>
    <t>G330</t>
  </si>
  <si>
    <t>洞合线</t>
  </si>
  <si>
    <t>K523+868</t>
  </si>
  <si>
    <t>K530+000</t>
  </si>
  <si>
    <t>K535+000</t>
  </si>
  <si>
    <t>K537+119</t>
  </si>
  <si>
    <t>K538+000</t>
  </si>
  <si>
    <t>K540+364</t>
  </si>
  <si>
    <t>K542+560</t>
  </si>
  <si>
    <t>K543+590</t>
  </si>
  <si>
    <t>病害处理+5cm</t>
  </si>
  <si>
    <t>桐庐</t>
  </si>
  <si>
    <t>K284+000</t>
  </si>
  <si>
    <t>K285+000</t>
  </si>
  <si>
    <t>K292+000</t>
  </si>
  <si>
    <t>K293+672</t>
  </si>
  <si>
    <t>K299+028</t>
  </si>
  <si>
    <t>K296+000</t>
  </si>
  <si>
    <t>K297+000</t>
  </si>
  <si>
    <t>K299+000</t>
  </si>
  <si>
    <t>K309+000</t>
  </si>
  <si>
    <t>中分带增设护栏14.3公里</t>
  </si>
  <si>
    <t>安防工程</t>
  </si>
  <si>
    <t>建德</t>
  </si>
  <si>
    <t>K312+117</t>
  </si>
  <si>
    <t>K315+000</t>
  </si>
  <si>
    <t>K333+000</t>
  </si>
  <si>
    <t>K334+000</t>
  </si>
  <si>
    <t>K348+500</t>
  </si>
  <si>
    <t>K348+600</t>
  </si>
  <si>
    <t>K350+000</t>
  </si>
  <si>
    <t>K356+000</t>
  </si>
  <si>
    <t>K357+381</t>
  </si>
  <si>
    <t>K361+000</t>
  </si>
  <si>
    <t>K362+000</t>
  </si>
  <si>
    <t>K372+000</t>
  </si>
  <si>
    <t>K373+185</t>
  </si>
  <si>
    <t>K374+000</t>
  </si>
  <si>
    <t>K375+000</t>
  </si>
  <si>
    <t>K376+000</t>
  </si>
  <si>
    <t>K377+000</t>
  </si>
  <si>
    <t>K382+000</t>
  </si>
  <si>
    <t>K383+000</t>
  </si>
  <si>
    <t>K384+000</t>
  </si>
  <si>
    <t>K385+420</t>
  </si>
  <si>
    <t>上山2号桥</t>
  </si>
  <si>
    <t>淳安</t>
  </si>
  <si>
    <t>K433+400</t>
  </si>
  <si>
    <t>K433+607</t>
  </si>
  <si>
    <t>K447+000</t>
  </si>
  <si>
    <t>K448+179</t>
  </si>
  <si>
    <t>K448+947</t>
  </si>
  <si>
    <t>K450+000</t>
  </si>
  <si>
    <t>K451+000</t>
  </si>
  <si>
    <t>K451+601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</si>
</sst>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178" formatCode="_ [$€]* #,##0.00_ ;_ [$€]* \-#,##0.00_ ;_ [$€]* &quot;-&quot;??_ ;_ @_ "/>
    <numFmt numFmtId="179" formatCode="\K#\+000"/>
    <numFmt numFmtId="180" formatCode="0_);[Red]\(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仿宋_GB2312"/>
      <family val="3"/>
      <charset val="134"/>
    </font>
    <font>
      <sz val="14"/>
      <name val="宋体"/>
      <charset val="134"/>
    </font>
    <font>
      <sz val="22"/>
      <name val="方正小标宋简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22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2" borderId="14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9" fillId="0" borderId="0"/>
    <xf numFmtId="0" fontId="9" fillId="16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179" fontId="1" fillId="0" borderId="0"/>
    <xf numFmtId="0" fontId="10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178" fontId="1" fillId="0" borderId="0"/>
    <xf numFmtId="0" fontId="29" fillId="0" borderId="0"/>
  </cellStyleXfs>
  <cellXfs count="55">
    <xf numFmtId="0" fontId="0" fillId="0" borderId="0" xfId="0"/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176" fontId="1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53" applyNumberFormat="1" applyFont="1" applyFill="1" applyBorder="1" applyAlignment="1">
      <alignment horizontal="left" vertical="center" wrapText="1"/>
    </xf>
    <xf numFmtId="0" fontId="4" fillId="0" borderId="0" xfId="52" applyNumberFormat="1" applyFont="1" applyFill="1" applyBorder="1" applyAlignment="1">
      <alignment horizontal="left" vertical="center" wrapText="1"/>
    </xf>
    <xf numFmtId="0" fontId="5" fillId="0" borderId="0" xfId="23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176" fontId="6" fillId="0" borderId="1" xfId="5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5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6" xfId="53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179" fontId="7" fillId="0" borderId="2" xfId="23" applyNumberFormat="1" applyFont="1" applyFill="1" applyBorder="1" applyAlignment="1">
      <alignment horizontal="center" vertical="center" wrapText="1"/>
    </xf>
    <xf numFmtId="179" fontId="7" fillId="0" borderId="1" xfId="23" applyNumberFormat="1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 wrapText="1"/>
    </xf>
    <xf numFmtId="179" fontId="7" fillId="0" borderId="6" xfId="23" applyNumberFormat="1" applyFont="1" applyFill="1" applyBorder="1" applyAlignment="1">
      <alignment horizontal="center" vertical="center" wrapText="1"/>
    </xf>
    <xf numFmtId="179" fontId="7" fillId="0" borderId="3" xfId="23" applyNumberFormat="1" applyFont="1" applyFill="1" applyBorder="1" applyAlignment="1">
      <alignment horizontal="center" vertical="center" wrapText="1"/>
    </xf>
    <xf numFmtId="179" fontId="7" fillId="0" borderId="4" xfId="23" applyNumberFormat="1" applyFont="1" applyFill="1" applyBorder="1" applyAlignment="1">
      <alignment horizontal="center" vertical="center" wrapText="1"/>
    </xf>
    <xf numFmtId="179" fontId="7" fillId="0" borderId="5" xfId="23" applyNumberFormat="1" applyFont="1" applyFill="1" applyBorder="1" applyAlignment="1">
      <alignment horizontal="center" vertical="center" wrapText="1"/>
    </xf>
    <xf numFmtId="0" fontId="7" fillId="0" borderId="2" xfId="23" applyFont="1" applyFill="1" applyBorder="1" applyAlignment="1">
      <alignment horizontal="center" vertical="center" wrapText="1"/>
    </xf>
    <xf numFmtId="176" fontId="7" fillId="0" borderId="2" xfId="23" applyNumberFormat="1" applyFont="1" applyFill="1" applyBorder="1" applyAlignment="1">
      <alignment horizontal="center" vertical="center" wrapText="1"/>
    </xf>
    <xf numFmtId="0" fontId="7" fillId="0" borderId="6" xfId="23" applyFont="1" applyFill="1" applyBorder="1" applyAlignment="1">
      <alignment horizontal="center" vertical="center" wrapText="1"/>
    </xf>
    <xf numFmtId="176" fontId="7" fillId="0" borderId="6" xfId="23" applyNumberFormat="1" applyFont="1" applyFill="1" applyBorder="1" applyAlignment="1">
      <alignment horizontal="center" vertical="center" wrapText="1"/>
    </xf>
    <xf numFmtId="176" fontId="5" fillId="0" borderId="0" xfId="23" applyNumberFormat="1" applyFont="1" applyFill="1" applyBorder="1" applyAlignment="1">
      <alignment horizontal="center" vertical="center"/>
    </xf>
    <xf numFmtId="176" fontId="8" fillId="0" borderId="0" xfId="2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53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177" fontId="5" fillId="0" borderId="0" xfId="23" applyNumberFormat="1" applyFont="1" applyFill="1" applyBorder="1" applyAlignment="1">
      <alignment horizontal="center" vertical="center"/>
    </xf>
    <xf numFmtId="0" fontId="5" fillId="0" borderId="0" xfId="23" applyFont="1" applyFill="1" applyBorder="1" applyAlignment="1">
      <alignment horizontal="center" vertical="center" wrapText="1"/>
    </xf>
    <xf numFmtId="0" fontId="1" fillId="0" borderId="1" xfId="48" applyNumberFormat="1" applyFill="1" applyBorder="1" applyAlignment="1">
      <alignment horizontal="center" vertical="center" wrapText="1"/>
    </xf>
    <xf numFmtId="177" fontId="6" fillId="0" borderId="1" xfId="53" applyNumberFormat="1" applyFont="1" applyFill="1" applyBorder="1" applyAlignment="1">
      <alignment horizontal="center" vertical="center" wrapText="1"/>
    </xf>
    <xf numFmtId="177" fontId="6" fillId="0" borderId="2" xfId="53" applyNumberFormat="1" applyFont="1" applyFill="1" applyBorder="1" applyAlignment="1">
      <alignment horizontal="center" vertical="center" wrapText="1"/>
    </xf>
    <xf numFmtId="177" fontId="6" fillId="0" borderId="3" xfId="53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53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80" fontId="7" fillId="0" borderId="1" xfId="23" applyNumberFormat="1" applyFont="1" applyFill="1" applyBorder="1" applyAlignment="1">
      <alignment horizontal="center" vertical="center" wrapText="1"/>
    </xf>
    <xf numFmtId="0" fontId="7" fillId="0" borderId="3" xfId="23" applyFont="1" applyFill="1" applyBorder="1" applyAlignment="1">
      <alignment horizontal="center" vertical="center" wrapText="1"/>
    </xf>
    <xf numFmtId="176" fontId="7" fillId="0" borderId="3" xfId="23" applyNumberFormat="1" applyFont="1" applyFill="1" applyBorder="1" applyAlignment="1">
      <alignment horizontal="center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7" fillId="0" borderId="5" xfId="5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2015年养护工程建议计划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4" xfId="52"/>
    <cellStyle name="常规_温州市2012年养护专项工程建议计划表(11.4调整)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72"/>
  <sheetViews>
    <sheetView tabSelected="1" view="pageBreakPreview" zoomScaleNormal="100" workbookViewId="0">
      <selection activeCell="U45" sqref="U45"/>
    </sheetView>
  </sheetViews>
  <sheetFormatPr defaultColWidth="9" defaultRowHeight="14.25"/>
  <cols>
    <col min="1" max="1" width="4" style="1" customWidth="1"/>
    <col min="2" max="2" width="7.375" style="1" customWidth="1"/>
    <col min="3" max="3" width="5.5" style="1" customWidth="1"/>
    <col min="4" max="4" width="7.125" style="1" customWidth="1"/>
    <col min="5" max="6" width="12" style="1" customWidth="1"/>
    <col min="7" max="7" width="6.25" style="1" customWidth="1"/>
    <col min="8" max="8" width="9.125" style="1" hidden="1" customWidth="1"/>
    <col min="9" max="9" width="6.25" style="1" customWidth="1"/>
    <col min="10" max="11" width="6.875" style="1" customWidth="1"/>
    <col min="12" max="12" width="7.625" style="2" hidden="1" customWidth="1"/>
    <col min="13" max="14" width="7.625" style="1" hidden="1" customWidth="1"/>
    <col min="15" max="15" width="7.625" style="3" hidden="1" customWidth="1"/>
    <col min="16" max="16" width="7.625" style="4" hidden="1" customWidth="1"/>
    <col min="17" max="18" width="7.625" style="3" hidden="1" customWidth="1"/>
    <col min="19" max="19" width="7.625" style="4" hidden="1" customWidth="1"/>
    <col min="20" max="21" width="7.625" style="3" hidden="1" customWidth="1"/>
    <col min="22" max="22" width="7.625" style="3" customWidth="1"/>
    <col min="23" max="23" width="8.25" style="3" customWidth="1"/>
    <col min="24" max="25" width="7.625" style="1" customWidth="1"/>
    <col min="26" max="26" width="8.375" style="3" customWidth="1"/>
    <col min="27" max="27" width="14.25" style="1" customWidth="1"/>
    <col min="28" max="30" width="10.375" style="5" hidden="1" customWidth="1"/>
    <col min="31" max="31" width="8" style="5" customWidth="1"/>
    <col min="32" max="32" width="9" style="6"/>
    <col min="33" max="33" width="9" style="1" hidden="1" customWidth="1"/>
    <col min="34" max="16384" width="9" style="1"/>
  </cols>
  <sheetData>
    <row r="1" ht="18.75" spans="1:4">
      <c r="A1" s="7" t="s">
        <v>0</v>
      </c>
      <c r="B1" s="7"/>
      <c r="C1" s="7"/>
      <c r="D1" s="8"/>
    </row>
    <row r="2" ht="28.5" spans="1:3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  <c r="P2" s="36"/>
      <c r="Q2" s="35"/>
      <c r="R2" s="35"/>
      <c r="S2" s="36"/>
      <c r="T2" s="35"/>
      <c r="U2" s="35"/>
      <c r="V2" s="35"/>
      <c r="W2" s="35"/>
      <c r="X2" s="9"/>
      <c r="Y2" s="9"/>
      <c r="Z2" s="35"/>
      <c r="AA2" s="9"/>
      <c r="AB2" s="41"/>
      <c r="AC2" s="41"/>
      <c r="AD2" s="41"/>
      <c r="AE2" s="42"/>
    </row>
    <row r="3" ht="21" customHeight="1" spans="1:31">
      <c r="A3" s="10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2"/>
      <c r="G3" s="10" t="s">
        <v>7</v>
      </c>
      <c r="H3" s="10" t="s">
        <v>8</v>
      </c>
      <c r="I3" s="10" t="s">
        <v>9</v>
      </c>
      <c r="J3" s="10"/>
      <c r="K3" s="10" t="s">
        <v>10</v>
      </c>
      <c r="L3" s="10" t="s">
        <v>11</v>
      </c>
      <c r="M3" s="10" t="s">
        <v>12</v>
      </c>
      <c r="N3" s="10"/>
      <c r="O3" s="11"/>
      <c r="P3" s="10" t="s">
        <v>12</v>
      </c>
      <c r="Q3" s="10"/>
      <c r="R3" s="10"/>
      <c r="S3" s="10" t="s">
        <v>13</v>
      </c>
      <c r="T3" s="10"/>
      <c r="U3" s="10"/>
      <c r="V3" s="40" t="s">
        <v>14</v>
      </c>
      <c r="W3" s="40"/>
      <c r="X3" s="40"/>
      <c r="Y3" s="40"/>
      <c r="Z3" s="43"/>
      <c r="AA3" s="10" t="s">
        <v>15</v>
      </c>
      <c r="AB3" s="44" t="s">
        <v>16</v>
      </c>
      <c r="AC3" s="44" t="s">
        <v>17</v>
      </c>
      <c r="AD3" s="45" t="s">
        <v>18</v>
      </c>
      <c r="AE3" s="10" t="s">
        <v>19</v>
      </c>
    </row>
    <row r="4" ht="28" customHeight="1" spans="1:32">
      <c r="A4" s="10"/>
      <c r="B4" s="10"/>
      <c r="C4" s="11"/>
      <c r="D4" s="11"/>
      <c r="E4" s="10" t="s">
        <v>20</v>
      </c>
      <c r="F4" s="13" t="s">
        <v>21</v>
      </c>
      <c r="G4" s="10"/>
      <c r="H4" s="10"/>
      <c r="I4" s="10" t="s">
        <v>22</v>
      </c>
      <c r="J4" s="10" t="s">
        <v>23</v>
      </c>
      <c r="K4" s="10"/>
      <c r="L4" s="10"/>
      <c r="M4" s="10" t="s">
        <v>24</v>
      </c>
      <c r="N4" s="10" t="s">
        <v>25</v>
      </c>
      <c r="O4" s="11" t="s">
        <v>26</v>
      </c>
      <c r="P4" s="10" t="s">
        <v>24</v>
      </c>
      <c r="Q4" s="10" t="s">
        <v>25</v>
      </c>
      <c r="R4" s="10" t="s">
        <v>26</v>
      </c>
      <c r="S4" s="10" t="s">
        <v>24</v>
      </c>
      <c r="T4" s="10" t="s">
        <v>25</v>
      </c>
      <c r="U4" s="10" t="s">
        <v>26</v>
      </c>
      <c r="V4" s="11" t="s">
        <v>27</v>
      </c>
      <c r="W4" s="11" t="s">
        <v>28</v>
      </c>
      <c r="X4" s="10" t="s">
        <v>29</v>
      </c>
      <c r="Y4" s="10" t="s">
        <v>30</v>
      </c>
      <c r="Z4" s="11" t="s">
        <v>31</v>
      </c>
      <c r="AA4" s="10"/>
      <c r="AB4" s="44"/>
      <c r="AC4" s="44"/>
      <c r="AD4" s="46"/>
      <c r="AE4" s="10"/>
      <c r="AF4" s="6">
        <v>0.6059</v>
      </c>
    </row>
    <row r="5" spans="1:31">
      <c r="A5" s="10" t="s">
        <v>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>
        <f t="shared" ref="V5:Z5" si="0">SUM(V6:V72)</f>
        <v>29.513</v>
      </c>
      <c r="W5" s="11">
        <f t="shared" si="0"/>
        <v>67.841</v>
      </c>
      <c r="X5" s="11">
        <f t="shared" si="0"/>
        <v>0</v>
      </c>
      <c r="Y5" s="11">
        <f t="shared" si="0"/>
        <v>0</v>
      </c>
      <c r="Z5" s="11">
        <f t="shared" si="0"/>
        <v>97.354</v>
      </c>
      <c r="AA5" s="10"/>
      <c r="AB5" s="44">
        <f t="shared" ref="AB5:AD5" si="1">SUM(AB6:AB72)</f>
        <v>26549.86</v>
      </c>
      <c r="AC5" s="44">
        <f t="shared" si="1"/>
        <v>23945.274</v>
      </c>
      <c r="AD5" s="44">
        <f t="shared" si="1"/>
        <v>14471</v>
      </c>
      <c r="AE5" s="10"/>
    </row>
    <row r="6" spans="1:31">
      <c r="A6" s="14">
        <v>1</v>
      </c>
      <c r="B6" s="14" t="s">
        <v>33</v>
      </c>
      <c r="C6" s="15" t="s">
        <v>34</v>
      </c>
      <c r="D6" s="15" t="s">
        <v>35</v>
      </c>
      <c r="E6" s="16" t="s">
        <v>36</v>
      </c>
      <c r="F6" s="15" t="s">
        <v>37</v>
      </c>
      <c r="G6" s="15" t="s">
        <v>38</v>
      </c>
      <c r="H6" s="15"/>
      <c r="I6" s="15">
        <v>36.5</v>
      </c>
      <c r="J6" s="15" t="s">
        <v>39</v>
      </c>
      <c r="K6" s="15" t="s">
        <v>40</v>
      </c>
      <c r="L6" s="15"/>
      <c r="M6" s="37">
        <v>81.75</v>
      </c>
      <c r="N6" s="37">
        <v>82.45</v>
      </c>
      <c r="O6" s="38">
        <v>80.9</v>
      </c>
      <c r="P6" s="38">
        <v>88.86</v>
      </c>
      <c r="Q6" s="38">
        <v>89.58</v>
      </c>
      <c r="R6" s="38">
        <v>87.98</v>
      </c>
      <c r="S6" s="38">
        <v>89.87</v>
      </c>
      <c r="T6" s="38">
        <v>91.42</v>
      </c>
      <c r="U6" s="38">
        <v>87.98</v>
      </c>
      <c r="V6" s="38"/>
      <c r="W6" s="39">
        <v>1.91</v>
      </c>
      <c r="X6" s="15"/>
      <c r="Y6" s="15"/>
      <c r="Z6" s="39">
        <f t="shared" ref="Z6:Z28" si="2">SUM(V6:Y6)</f>
        <v>1.91</v>
      </c>
      <c r="AA6" s="16" t="s">
        <v>28</v>
      </c>
      <c r="AB6" s="47">
        <v>700</v>
      </c>
      <c r="AC6" s="48">
        <f t="shared" ref="AC6:AC29" si="3">AB6*0.9</f>
        <v>630</v>
      </c>
      <c r="AD6" s="48">
        <f>INT(AC6*$AF$4)</f>
        <v>381</v>
      </c>
      <c r="AE6" s="16"/>
    </row>
    <row r="7" spans="1:31">
      <c r="A7" s="17"/>
      <c r="B7" s="17"/>
      <c r="C7" s="15" t="s">
        <v>41</v>
      </c>
      <c r="D7" s="15" t="s">
        <v>42</v>
      </c>
      <c r="E7" s="18" t="s">
        <v>43</v>
      </c>
      <c r="F7" s="19"/>
      <c r="G7" s="15"/>
      <c r="H7" s="15"/>
      <c r="I7" s="15"/>
      <c r="J7" s="15"/>
      <c r="K7" s="15"/>
      <c r="L7" s="15"/>
      <c r="M7" s="37"/>
      <c r="N7" s="37"/>
      <c r="O7" s="38"/>
      <c r="P7" s="38"/>
      <c r="Q7" s="38"/>
      <c r="R7" s="38"/>
      <c r="S7" s="38"/>
      <c r="T7" s="38"/>
      <c r="U7" s="38"/>
      <c r="V7" s="38"/>
      <c r="W7" s="39">
        <v>0.1</v>
      </c>
      <c r="X7" s="15"/>
      <c r="Y7" s="15"/>
      <c r="Z7" s="39">
        <v>0.1</v>
      </c>
      <c r="AA7" s="16" t="s">
        <v>44</v>
      </c>
      <c r="AB7" s="47">
        <f>20*2</f>
        <v>40</v>
      </c>
      <c r="AC7" s="48">
        <f t="shared" si="3"/>
        <v>36</v>
      </c>
      <c r="AD7" s="48">
        <f>INT(AC7*$AF$4)</f>
        <v>21</v>
      </c>
      <c r="AE7" s="16"/>
    </row>
    <row r="8" spans="1:31">
      <c r="A8" s="15">
        <v>2</v>
      </c>
      <c r="B8" s="15" t="s">
        <v>45</v>
      </c>
      <c r="C8" s="15" t="s">
        <v>34</v>
      </c>
      <c r="D8" s="15" t="s">
        <v>35</v>
      </c>
      <c r="E8" s="20" t="s">
        <v>46</v>
      </c>
      <c r="F8" s="20" t="s">
        <v>47</v>
      </c>
      <c r="G8" s="15" t="s">
        <v>48</v>
      </c>
      <c r="H8" s="15" t="s">
        <v>49</v>
      </c>
      <c r="I8" s="15">
        <v>36.5</v>
      </c>
      <c r="J8" s="15">
        <v>36.5</v>
      </c>
      <c r="K8" s="15" t="s">
        <v>40</v>
      </c>
      <c r="L8" s="15"/>
      <c r="M8" s="37"/>
      <c r="N8" s="37"/>
      <c r="O8" s="38"/>
      <c r="P8" s="23">
        <v>88.7</v>
      </c>
      <c r="Q8" s="23">
        <v>88.6</v>
      </c>
      <c r="R8" s="23">
        <v>88.83</v>
      </c>
      <c r="S8" s="38"/>
      <c r="T8" s="38"/>
      <c r="U8" s="38"/>
      <c r="V8" s="39">
        <v>3.689</v>
      </c>
      <c r="W8" s="39"/>
      <c r="X8" s="15"/>
      <c r="Y8" s="15"/>
      <c r="Z8" s="39">
        <f t="shared" si="2"/>
        <v>3.689</v>
      </c>
      <c r="AA8" s="16" t="s">
        <v>27</v>
      </c>
      <c r="AB8" s="47">
        <v>1840</v>
      </c>
      <c r="AC8" s="48">
        <f t="shared" si="3"/>
        <v>1656</v>
      </c>
      <c r="AD8" s="48">
        <f>INT(AC8*$AF$4)</f>
        <v>1003</v>
      </c>
      <c r="AE8" s="16" t="s">
        <v>50</v>
      </c>
    </row>
    <row r="9" spans="1:31">
      <c r="A9" s="15"/>
      <c r="B9" s="15"/>
      <c r="C9" s="15"/>
      <c r="D9" s="15"/>
      <c r="E9" s="16" t="s">
        <v>51</v>
      </c>
      <c r="F9" s="15" t="s">
        <v>52</v>
      </c>
      <c r="G9" s="15" t="s">
        <v>48</v>
      </c>
      <c r="H9" s="15" t="s">
        <v>49</v>
      </c>
      <c r="I9" s="15">
        <v>36.5</v>
      </c>
      <c r="J9" s="15">
        <v>36.5</v>
      </c>
      <c r="K9" s="15" t="s">
        <v>40</v>
      </c>
      <c r="L9" s="15"/>
      <c r="M9" s="37">
        <v>87.75</v>
      </c>
      <c r="N9" s="37">
        <v>84.94</v>
      </c>
      <c r="O9" s="38">
        <v>91.19</v>
      </c>
      <c r="P9" s="38">
        <v>89.4</v>
      </c>
      <c r="Q9" s="38">
        <v>88.09</v>
      </c>
      <c r="R9" s="38">
        <v>91.02</v>
      </c>
      <c r="S9" s="38">
        <v>91.21</v>
      </c>
      <c r="T9" s="38">
        <v>91.37</v>
      </c>
      <c r="U9" s="38">
        <v>91.02</v>
      </c>
      <c r="V9" s="38">
        <v>1.35</v>
      </c>
      <c r="W9" s="38"/>
      <c r="X9" s="15"/>
      <c r="Y9" s="15"/>
      <c r="Z9" s="39">
        <f t="shared" si="2"/>
        <v>1.35</v>
      </c>
      <c r="AA9" s="16" t="s">
        <v>27</v>
      </c>
      <c r="AB9" s="47">
        <v>675</v>
      </c>
      <c r="AC9" s="48">
        <f t="shared" si="3"/>
        <v>607.5</v>
      </c>
      <c r="AD9" s="48">
        <f>INT(AC9*$AF$4)</f>
        <v>368</v>
      </c>
      <c r="AE9" s="16"/>
    </row>
    <row r="10" spans="1:31">
      <c r="A10" s="15"/>
      <c r="B10" s="15"/>
      <c r="C10" s="15"/>
      <c r="D10" s="15"/>
      <c r="E10" s="16" t="s">
        <v>53</v>
      </c>
      <c r="F10" s="15" t="s">
        <v>54</v>
      </c>
      <c r="G10" s="15" t="s">
        <v>48</v>
      </c>
      <c r="H10" s="15" t="s">
        <v>49</v>
      </c>
      <c r="I10" s="15">
        <v>36.5</v>
      </c>
      <c r="J10" s="15">
        <v>36.5</v>
      </c>
      <c r="K10" s="15" t="s">
        <v>40</v>
      </c>
      <c r="L10" s="15"/>
      <c r="M10" s="37">
        <v>90.2</v>
      </c>
      <c r="N10" s="37">
        <v>90.41</v>
      </c>
      <c r="O10" s="38">
        <v>89.94</v>
      </c>
      <c r="P10" s="38">
        <v>87.66</v>
      </c>
      <c r="Q10" s="38">
        <v>86.16</v>
      </c>
      <c r="R10" s="38">
        <v>89.49</v>
      </c>
      <c r="S10" s="38">
        <v>88.37</v>
      </c>
      <c r="T10" s="38">
        <v>87.45</v>
      </c>
      <c r="U10" s="38">
        <v>89.49</v>
      </c>
      <c r="V10" s="38">
        <v>0.71</v>
      </c>
      <c r="W10" s="38"/>
      <c r="X10" s="15"/>
      <c r="Y10" s="15"/>
      <c r="Z10" s="39">
        <f t="shared" si="2"/>
        <v>0.71</v>
      </c>
      <c r="AA10" s="16" t="s">
        <v>27</v>
      </c>
      <c r="AB10" s="47">
        <v>355</v>
      </c>
      <c r="AC10" s="48">
        <f t="shared" si="3"/>
        <v>319.5</v>
      </c>
      <c r="AD10" s="48">
        <f>INT(AC10*$AF$4)</f>
        <v>193</v>
      </c>
      <c r="AE10" s="16" t="s">
        <v>55</v>
      </c>
    </row>
    <row r="11" spans="1:31">
      <c r="A11" s="15"/>
      <c r="B11" s="15"/>
      <c r="C11" s="15"/>
      <c r="D11" s="15"/>
      <c r="E11" s="16" t="s">
        <v>56</v>
      </c>
      <c r="F11" s="15" t="s">
        <v>57</v>
      </c>
      <c r="G11" s="15" t="s">
        <v>48</v>
      </c>
      <c r="H11" s="15" t="s">
        <v>49</v>
      </c>
      <c r="I11" s="15">
        <v>36.5</v>
      </c>
      <c r="J11" s="15">
        <v>36.5</v>
      </c>
      <c r="K11" s="15" t="s">
        <v>40</v>
      </c>
      <c r="L11" s="15"/>
      <c r="M11" s="37">
        <v>90.25</v>
      </c>
      <c r="N11" s="37">
        <v>88.6</v>
      </c>
      <c r="O11" s="38">
        <v>92.27</v>
      </c>
      <c r="P11" s="38">
        <v>89.63</v>
      </c>
      <c r="Q11" s="38">
        <v>87.84</v>
      </c>
      <c r="R11" s="38">
        <v>91.81</v>
      </c>
      <c r="S11" s="38">
        <v>91.43</v>
      </c>
      <c r="T11" s="38">
        <v>91.11</v>
      </c>
      <c r="U11" s="38">
        <v>91.81</v>
      </c>
      <c r="V11" s="38">
        <v>0.65</v>
      </c>
      <c r="W11" s="38"/>
      <c r="X11" s="15"/>
      <c r="Y11" s="15"/>
      <c r="Z11" s="39">
        <f t="shared" si="2"/>
        <v>0.65</v>
      </c>
      <c r="AA11" s="16" t="s">
        <v>27</v>
      </c>
      <c r="AB11" s="47">
        <v>325</v>
      </c>
      <c r="AC11" s="48">
        <f t="shared" si="3"/>
        <v>292.5</v>
      </c>
      <c r="AD11" s="48">
        <f>INT(AC11*$AF$4)</f>
        <v>177</v>
      </c>
      <c r="AE11" s="16" t="s">
        <v>50</v>
      </c>
    </row>
    <row r="12" spans="1:31">
      <c r="A12" s="15"/>
      <c r="B12" s="15"/>
      <c r="C12" s="15" t="s">
        <v>58</v>
      </c>
      <c r="D12" s="15" t="s">
        <v>59</v>
      </c>
      <c r="E12" s="16" t="s">
        <v>60</v>
      </c>
      <c r="F12" s="15" t="s">
        <v>61</v>
      </c>
      <c r="G12" s="15" t="s">
        <v>48</v>
      </c>
      <c r="H12" s="15" t="s">
        <v>49</v>
      </c>
      <c r="I12" s="15">
        <v>22.5</v>
      </c>
      <c r="J12" s="15">
        <v>21</v>
      </c>
      <c r="K12" s="15" t="s">
        <v>40</v>
      </c>
      <c r="L12" s="15"/>
      <c r="M12" s="37">
        <v>81.47</v>
      </c>
      <c r="N12" s="37">
        <v>76.96</v>
      </c>
      <c r="O12" s="38">
        <v>86.99</v>
      </c>
      <c r="P12" s="38">
        <v>86.95</v>
      </c>
      <c r="Q12" s="38">
        <v>84.74</v>
      </c>
      <c r="R12" s="38">
        <v>89.64</v>
      </c>
      <c r="S12" s="38">
        <v>87.2</v>
      </c>
      <c r="T12" s="38">
        <v>85.2</v>
      </c>
      <c r="U12" s="38">
        <v>89.64</v>
      </c>
      <c r="V12" s="38">
        <v>0.95</v>
      </c>
      <c r="W12" s="38"/>
      <c r="X12" s="15"/>
      <c r="Y12" s="15"/>
      <c r="Z12" s="39">
        <f t="shared" si="2"/>
        <v>0.95</v>
      </c>
      <c r="AA12" s="16" t="s">
        <v>27</v>
      </c>
      <c r="AB12" s="47">
        <v>475</v>
      </c>
      <c r="AC12" s="48">
        <f t="shared" si="3"/>
        <v>427.5</v>
      </c>
      <c r="AD12" s="48">
        <f>INT(AC12*$AF$4)</f>
        <v>259</v>
      </c>
      <c r="AE12" s="16" t="s">
        <v>50</v>
      </c>
    </row>
    <row r="13" spans="1:31">
      <c r="A13" s="15"/>
      <c r="B13" s="15"/>
      <c r="C13" s="15"/>
      <c r="D13" s="15"/>
      <c r="E13" s="16" t="s">
        <v>62</v>
      </c>
      <c r="F13" s="15" t="s">
        <v>63</v>
      </c>
      <c r="G13" s="15" t="s">
        <v>48</v>
      </c>
      <c r="H13" s="15" t="s">
        <v>49</v>
      </c>
      <c r="I13" s="15">
        <v>22.5</v>
      </c>
      <c r="J13" s="15">
        <v>21</v>
      </c>
      <c r="K13" s="15" t="s">
        <v>40</v>
      </c>
      <c r="L13" s="15"/>
      <c r="M13" s="37">
        <v>88.18</v>
      </c>
      <c r="N13" s="37">
        <v>89.75</v>
      </c>
      <c r="O13" s="38">
        <v>86.27</v>
      </c>
      <c r="P13" s="38">
        <v>89.6</v>
      </c>
      <c r="Q13" s="38">
        <v>89.66</v>
      </c>
      <c r="R13" s="38">
        <v>89.53</v>
      </c>
      <c r="S13" s="38">
        <v>90.49</v>
      </c>
      <c r="T13" s="38">
        <v>91.28</v>
      </c>
      <c r="U13" s="38">
        <v>89.53</v>
      </c>
      <c r="V13" s="38">
        <v>2</v>
      </c>
      <c r="W13" s="38"/>
      <c r="X13" s="15"/>
      <c r="Y13" s="15"/>
      <c r="Z13" s="39">
        <f t="shared" si="2"/>
        <v>2</v>
      </c>
      <c r="AA13" s="16" t="s">
        <v>27</v>
      </c>
      <c r="AB13" s="47">
        <v>1000</v>
      </c>
      <c r="AC13" s="48">
        <f t="shared" si="3"/>
        <v>900</v>
      </c>
      <c r="AD13" s="48">
        <f>INT(AC13*$AF$4)</f>
        <v>545</v>
      </c>
      <c r="AE13" s="16" t="s">
        <v>50</v>
      </c>
    </row>
    <row r="14" spans="1:31">
      <c r="A14" s="15"/>
      <c r="B14" s="15"/>
      <c r="C14" s="15"/>
      <c r="D14" s="15"/>
      <c r="E14" s="16" t="s">
        <v>64</v>
      </c>
      <c r="F14" s="15" t="s">
        <v>65</v>
      </c>
      <c r="G14" s="15" t="s">
        <v>48</v>
      </c>
      <c r="H14" s="15" t="s">
        <v>49</v>
      </c>
      <c r="I14" s="15">
        <v>26</v>
      </c>
      <c r="J14" s="15">
        <v>23</v>
      </c>
      <c r="K14" s="15" t="s">
        <v>40</v>
      </c>
      <c r="L14" s="15"/>
      <c r="M14" s="37">
        <v>84.93</v>
      </c>
      <c r="N14" s="37">
        <v>79.53</v>
      </c>
      <c r="O14" s="38">
        <v>91.54</v>
      </c>
      <c r="P14" s="38">
        <v>88.03</v>
      </c>
      <c r="Q14" s="38">
        <v>84.77</v>
      </c>
      <c r="R14" s="38">
        <v>92.02</v>
      </c>
      <c r="S14" s="38">
        <v>90.79</v>
      </c>
      <c r="T14" s="38">
        <v>89.79</v>
      </c>
      <c r="U14" s="38">
        <v>92.02</v>
      </c>
      <c r="V14" s="38">
        <v>1.08</v>
      </c>
      <c r="W14" s="38"/>
      <c r="X14" s="15"/>
      <c r="Y14" s="15"/>
      <c r="Z14" s="39">
        <f t="shared" si="2"/>
        <v>1.08</v>
      </c>
      <c r="AA14" s="16" t="s">
        <v>27</v>
      </c>
      <c r="AB14" s="47">
        <v>540</v>
      </c>
      <c r="AC14" s="48">
        <f t="shared" si="3"/>
        <v>486</v>
      </c>
      <c r="AD14" s="48">
        <f>INT(AC14*$AF$4)</f>
        <v>294</v>
      </c>
      <c r="AE14" s="16" t="s">
        <v>50</v>
      </c>
    </row>
    <row r="15" spans="1:31">
      <c r="A15" s="15"/>
      <c r="B15" s="15"/>
      <c r="C15" s="15"/>
      <c r="D15" s="15"/>
      <c r="E15" s="16" t="s">
        <v>66</v>
      </c>
      <c r="F15" s="15" t="s">
        <v>65</v>
      </c>
      <c r="G15" s="15" t="s">
        <v>48</v>
      </c>
      <c r="H15" s="15" t="s">
        <v>49</v>
      </c>
      <c r="I15" s="15">
        <v>26</v>
      </c>
      <c r="J15" s="15">
        <v>23</v>
      </c>
      <c r="K15" s="15" t="s">
        <v>40</v>
      </c>
      <c r="L15" s="15"/>
      <c r="M15" s="37">
        <v>87.45</v>
      </c>
      <c r="N15" s="37">
        <v>87.41</v>
      </c>
      <c r="O15" s="38">
        <v>87.5</v>
      </c>
      <c r="P15" s="38">
        <v>85.14</v>
      </c>
      <c r="Q15" s="38">
        <v>83.53</v>
      </c>
      <c r="R15" s="38">
        <v>87.11</v>
      </c>
      <c r="S15" s="38">
        <v>86.54</v>
      </c>
      <c r="T15" s="38">
        <v>86.08</v>
      </c>
      <c r="U15" s="38">
        <v>87.11</v>
      </c>
      <c r="V15" s="38">
        <v>1.35</v>
      </c>
      <c r="W15" s="38"/>
      <c r="X15" s="15"/>
      <c r="Y15" s="15"/>
      <c r="Z15" s="39">
        <f t="shared" si="2"/>
        <v>1.35</v>
      </c>
      <c r="AA15" s="16" t="s">
        <v>27</v>
      </c>
      <c r="AB15" s="47">
        <v>675</v>
      </c>
      <c r="AC15" s="48">
        <f t="shared" si="3"/>
        <v>607.5</v>
      </c>
      <c r="AD15" s="48">
        <f>INT(AC15*$AF$4)</f>
        <v>368</v>
      </c>
      <c r="AE15" s="16" t="s">
        <v>55</v>
      </c>
    </row>
    <row r="16" spans="1:31">
      <c r="A16" s="15"/>
      <c r="B16" s="15"/>
      <c r="C16" s="15"/>
      <c r="D16" s="15"/>
      <c r="E16" s="16" t="s">
        <v>67</v>
      </c>
      <c r="F16" s="15" t="s">
        <v>68</v>
      </c>
      <c r="G16" s="15" t="s">
        <v>48</v>
      </c>
      <c r="H16" s="15" t="s">
        <v>49</v>
      </c>
      <c r="I16" s="15">
        <v>26</v>
      </c>
      <c r="J16" s="15">
        <v>23</v>
      </c>
      <c r="K16" s="15" t="s">
        <v>40</v>
      </c>
      <c r="L16" s="15"/>
      <c r="M16" s="37">
        <v>75.66</v>
      </c>
      <c r="N16" s="37">
        <v>68.98</v>
      </c>
      <c r="O16" s="38">
        <v>83.82</v>
      </c>
      <c r="P16" s="38">
        <v>81</v>
      </c>
      <c r="Q16" s="38">
        <v>79.11</v>
      </c>
      <c r="R16" s="38">
        <v>83.31</v>
      </c>
      <c r="S16" s="38">
        <v>83.91</v>
      </c>
      <c r="T16" s="38">
        <v>84.4</v>
      </c>
      <c r="U16" s="38">
        <v>83.31</v>
      </c>
      <c r="V16" s="38">
        <v>0.64</v>
      </c>
      <c r="W16" s="38"/>
      <c r="X16" s="15"/>
      <c r="Y16" s="15"/>
      <c r="Z16" s="39">
        <f t="shared" si="2"/>
        <v>0.64</v>
      </c>
      <c r="AA16" s="16" t="s">
        <v>27</v>
      </c>
      <c r="AB16" s="47">
        <v>320</v>
      </c>
      <c r="AC16" s="48">
        <f t="shared" si="3"/>
        <v>288</v>
      </c>
      <c r="AD16" s="48">
        <f>INT(AC16*$AF$4)</f>
        <v>174</v>
      </c>
      <c r="AE16" s="16" t="s">
        <v>55</v>
      </c>
    </row>
    <row r="17" spans="1:31">
      <c r="A17" s="15"/>
      <c r="B17" s="15"/>
      <c r="C17" s="15" t="s">
        <v>69</v>
      </c>
      <c r="D17" s="15" t="s">
        <v>70</v>
      </c>
      <c r="E17" s="20" t="s">
        <v>71</v>
      </c>
      <c r="F17" s="20" t="s">
        <v>72</v>
      </c>
      <c r="G17" s="15" t="s">
        <v>48</v>
      </c>
      <c r="H17" s="15" t="s">
        <v>49</v>
      </c>
      <c r="I17" s="15">
        <v>32</v>
      </c>
      <c r="J17" s="15">
        <v>21</v>
      </c>
      <c r="K17" s="15" t="s">
        <v>40</v>
      </c>
      <c r="L17" s="15"/>
      <c r="M17" s="37"/>
      <c r="N17" s="37"/>
      <c r="O17" s="38"/>
      <c r="P17" s="23">
        <v>62.38</v>
      </c>
      <c r="Q17" s="23">
        <v>86.41</v>
      </c>
      <c r="R17" s="23">
        <v>33.02</v>
      </c>
      <c r="S17" s="38"/>
      <c r="T17" s="38"/>
      <c r="U17" s="38"/>
      <c r="V17" s="39">
        <v>0.31</v>
      </c>
      <c r="W17" s="39"/>
      <c r="X17" s="15"/>
      <c r="Y17" s="15"/>
      <c r="Z17" s="39">
        <f t="shared" si="2"/>
        <v>0.31</v>
      </c>
      <c r="AA17" s="16" t="s">
        <v>28</v>
      </c>
      <c r="AB17" s="47">
        <f>500*V17</f>
        <v>155</v>
      </c>
      <c r="AC17" s="48">
        <f t="shared" si="3"/>
        <v>139.5</v>
      </c>
      <c r="AD17" s="48">
        <f>INT(AC17*$AF$4)</f>
        <v>84</v>
      </c>
      <c r="AE17" s="16" t="s">
        <v>55</v>
      </c>
    </row>
    <row r="18" spans="1:31">
      <c r="A18" s="15"/>
      <c r="B18" s="15"/>
      <c r="C18" s="15"/>
      <c r="D18" s="15"/>
      <c r="E18" s="16" t="s">
        <v>73</v>
      </c>
      <c r="F18" s="15" t="s">
        <v>74</v>
      </c>
      <c r="G18" s="15" t="s">
        <v>48</v>
      </c>
      <c r="H18" s="15" t="s">
        <v>49</v>
      </c>
      <c r="I18" s="15">
        <v>32</v>
      </c>
      <c r="J18" s="15">
        <v>21</v>
      </c>
      <c r="K18" s="15" t="s">
        <v>40</v>
      </c>
      <c r="L18" s="15"/>
      <c r="M18" s="37">
        <v>93.36</v>
      </c>
      <c r="N18" s="37">
        <v>95.01</v>
      </c>
      <c r="O18" s="38">
        <v>91.35</v>
      </c>
      <c r="P18" s="38">
        <v>93.27</v>
      </c>
      <c r="Q18" s="38">
        <v>94.84</v>
      </c>
      <c r="R18" s="38">
        <v>91.35</v>
      </c>
      <c r="S18" s="38">
        <v>93.27</v>
      </c>
      <c r="T18" s="38">
        <v>94.84</v>
      </c>
      <c r="U18" s="38">
        <v>91.35</v>
      </c>
      <c r="V18" s="38"/>
      <c r="W18" s="38">
        <v>2.69</v>
      </c>
      <c r="X18" s="15"/>
      <c r="Y18" s="15"/>
      <c r="Z18" s="39">
        <f t="shared" si="2"/>
        <v>2.69</v>
      </c>
      <c r="AA18" s="16" t="s">
        <v>28</v>
      </c>
      <c r="AB18" s="47">
        <f>300*W18</f>
        <v>807</v>
      </c>
      <c r="AC18" s="48">
        <f t="shared" si="3"/>
        <v>726.3</v>
      </c>
      <c r="AD18" s="48">
        <f>INT(AC18*$AF$4)</f>
        <v>440</v>
      </c>
      <c r="AE18" s="16"/>
    </row>
    <row r="19" spans="1:31">
      <c r="A19" s="15"/>
      <c r="B19" s="15"/>
      <c r="C19" s="15"/>
      <c r="D19" s="15"/>
      <c r="E19" s="16" t="s">
        <v>75</v>
      </c>
      <c r="F19" s="15" t="s">
        <v>76</v>
      </c>
      <c r="G19" s="15" t="s">
        <v>48</v>
      </c>
      <c r="H19" s="15" t="s">
        <v>49</v>
      </c>
      <c r="I19" s="15">
        <v>31</v>
      </c>
      <c r="J19" s="15">
        <v>21</v>
      </c>
      <c r="K19" s="15" t="s">
        <v>40</v>
      </c>
      <c r="L19" s="15"/>
      <c r="M19" s="37">
        <v>76.63</v>
      </c>
      <c r="N19" s="37">
        <v>88.84</v>
      </c>
      <c r="O19" s="38">
        <v>61.7</v>
      </c>
      <c r="P19" s="38">
        <v>85.14</v>
      </c>
      <c r="Q19" s="38">
        <v>90.41</v>
      </c>
      <c r="R19" s="38">
        <v>78.7</v>
      </c>
      <c r="S19" s="38">
        <v>85.14</v>
      </c>
      <c r="T19" s="38">
        <v>90.41</v>
      </c>
      <c r="U19" s="38">
        <v>78.7</v>
      </c>
      <c r="V19" s="38"/>
      <c r="W19" s="38">
        <v>0.96</v>
      </c>
      <c r="X19" s="15"/>
      <c r="Y19" s="15"/>
      <c r="Z19" s="39">
        <f t="shared" si="2"/>
        <v>0.96</v>
      </c>
      <c r="AA19" s="16" t="s">
        <v>28</v>
      </c>
      <c r="AB19" s="47">
        <f>300*W19</f>
        <v>288</v>
      </c>
      <c r="AC19" s="48">
        <f t="shared" si="3"/>
        <v>259.2</v>
      </c>
      <c r="AD19" s="48">
        <f>INT(AC19*$AF$4)</f>
        <v>157</v>
      </c>
      <c r="AE19" s="16"/>
    </row>
    <row r="20" spans="1:31">
      <c r="A20" s="15"/>
      <c r="B20" s="15"/>
      <c r="C20" s="15" t="s">
        <v>41</v>
      </c>
      <c r="D20" s="15" t="s">
        <v>42</v>
      </c>
      <c r="E20" s="20" t="s">
        <v>77</v>
      </c>
      <c r="F20" s="20" t="s">
        <v>78</v>
      </c>
      <c r="G20" s="15" t="s">
        <v>48</v>
      </c>
      <c r="H20" s="15" t="s">
        <v>49</v>
      </c>
      <c r="I20" s="15"/>
      <c r="J20" s="15"/>
      <c r="K20" s="15" t="s">
        <v>40</v>
      </c>
      <c r="L20" s="15"/>
      <c r="M20" s="37"/>
      <c r="N20" s="37"/>
      <c r="O20" s="38"/>
      <c r="P20" s="23">
        <v>87.9</v>
      </c>
      <c r="Q20" s="23">
        <v>91.32</v>
      </c>
      <c r="R20" s="23">
        <v>83.73</v>
      </c>
      <c r="S20" s="38"/>
      <c r="T20" s="38"/>
      <c r="U20" s="38"/>
      <c r="V20" s="38"/>
      <c r="W20" s="39">
        <v>0.88</v>
      </c>
      <c r="X20" s="15"/>
      <c r="Y20" s="15"/>
      <c r="Z20" s="39">
        <f t="shared" si="2"/>
        <v>0.88</v>
      </c>
      <c r="AA20" s="16" t="s">
        <v>28</v>
      </c>
      <c r="AB20" s="47">
        <f>220*W20</f>
        <v>193.6</v>
      </c>
      <c r="AC20" s="48">
        <f t="shared" si="3"/>
        <v>174.24</v>
      </c>
      <c r="AD20" s="48">
        <f>INT(AC20*$AF$4)</f>
        <v>105</v>
      </c>
      <c r="AE20" s="16"/>
    </row>
    <row r="21" spans="1:31">
      <c r="A21" s="14">
        <v>3</v>
      </c>
      <c r="B21" s="14" t="s">
        <v>79</v>
      </c>
      <c r="C21" s="14" t="s">
        <v>69</v>
      </c>
      <c r="D21" s="14" t="s">
        <v>70</v>
      </c>
      <c r="E21" s="16" t="s">
        <v>80</v>
      </c>
      <c r="F21" s="16" t="s">
        <v>81</v>
      </c>
      <c r="G21" s="15"/>
      <c r="H21" s="15" t="s">
        <v>49</v>
      </c>
      <c r="I21" s="15">
        <v>33.5</v>
      </c>
      <c r="J21" s="15">
        <v>30</v>
      </c>
      <c r="K21" s="15" t="s">
        <v>40</v>
      </c>
      <c r="L21" s="15"/>
      <c r="M21" s="37"/>
      <c r="N21" s="37"/>
      <c r="O21" s="38"/>
      <c r="P21" s="38">
        <v>86.1</v>
      </c>
      <c r="Q21" s="38">
        <v>89.9</v>
      </c>
      <c r="R21" s="38">
        <v>81.5</v>
      </c>
      <c r="S21" s="38"/>
      <c r="T21" s="38"/>
      <c r="U21" s="38"/>
      <c r="V21" s="39">
        <v>1.89</v>
      </c>
      <c r="W21" s="39"/>
      <c r="X21" s="15"/>
      <c r="Y21" s="15"/>
      <c r="Z21" s="39">
        <f t="shared" si="2"/>
        <v>1.89</v>
      </c>
      <c r="AA21" s="16" t="s">
        <v>27</v>
      </c>
      <c r="AB21" s="47">
        <v>945</v>
      </c>
      <c r="AC21" s="48">
        <f t="shared" si="3"/>
        <v>850.5</v>
      </c>
      <c r="AD21" s="48">
        <f>INT(AC21*$AF$4)</f>
        <v>515</v>
      </c>
      <c r="AE21" s="16"/>
    </row>
    <row r="22" spans="1:31">
      <c r="A22" s="21"/>
      <c r="B22" s="21"/>
      <c r="C22" s="21"/>
      <c r="D22" s="21"/>
      <c r="E22" s="16" t="s">
        <v>82</v>
      </c>
      <c r="F22" s="15" t="s">
        <v>83</v>
      </c>
      <c r="G22" s="15" t="s">
        <v>48</v>
      </c>
      <c r="H22" s="15" t="s">
        <v>49</v>
      </c>
      <c r="I22" s="15">
        <v>33.5</v>
      </c>
      <c r="J22" s="15">
        <v>30</v>
      </c>
      <c r="K22" s="15" t="s">
        <v>40</v>
      </c>
      <c r="L22" s="15"/>
      <c r="M22" s="37"/>
      <c r="N22" s="37"/>
      <c r="O22" s="38"/>
      <c r="P22" s="38">
        <v>81.9</v>
      </c>
      <c r="Q22" s="38">
        <v>77.5</v>
      </c>
      <c r="R22" s="38">
        <v>87.2</v>
      </c>
      <c r="S22" s="38"/>
      <c r="T22" s="38"/>
      <c r="U22" s="38"/>
      <c r="V22" s="39">
        <v>1</v>
      </c>
      <c r="W22" s="39"/>
      <c r="X22" s="15"/>
      <c r="Y22" s="15"/>
      <c r="Z22" s="39">
        <f t="shared" si="2"/>
        <v>1</v>
      </c>
      <c r="AA22" s="16" t="s">
        <v>27</v>
      </c>
      <c r="AB22" s="47">
        <v>500</v>
      </c>
      <c r="AC22" s="48">
        <f t="shared" si="3"/>
        <v>450</v>
      </c>
      <c r="AD22" s="48">
        <f>INT(AC22*$AF$4)</f>
        <v>272</v>
      </c>
      <c r="AE22" s="16" t="s">
        <v>55</v>
      </c>
    </row>
    <row r="23" spans="1:31">
      <c r="A23" s="21"/>
      <c r="B23" s="21"/>
      <c r="C23" s="21"/>
      <c r="D23" s="21"/>
      <c r="E23" s="16" t="s">
        <v>84</v>
      </c>
      <c r="F23" s="16" t="s">
        <v>85</v>
      </c>
      <c r="G23" s="15" t="s">
        <v>48</v>
      </c>
      <c r="H23" s="15" t="s">
        <v>49</v>
      </c>
      <c r="I23" s="15">
        <v>34.5</v>
      </c>
      <c r="J23" s="15">
        <v>31</v>
      </c>
      <c r="K23" s="15" t="s">
        <v>40</v>
      </c>
      <c r="L23" s="15"/>
      <c r="M23" s="37"/>
      <c r="N23" s="37"/>
      <c r="O23" s="38"/>
      <c r="P23" s="37">
        <v>88.04</v>
      </c>
      <c r="Q23" s="37">
        <v>85.52</v>
      </c>
      <c r="R23" s="37">
        <v>91.11</v>
      </c>
      <c r="S23" s="38"/>
      <c r="T23" s="38"/>
      <c r="U23" s="38"/>
      <c r="V23" s="39">
        <v>0.5</v>
      </c>
      <c r="W23" s="39"/>
      <c r="X23" s="15"/>
      <c r="Y23" s="15"/>
      <c r="Z23" s="39">
        <f t="shared" si="2"/>
        <v>0.5</v>
      </c>
      <c r="AA23" s="16" t="s">
        <v>27</v>
      </c>
      <c r="AB23" s="47">
        <v>250</v>
      </c>
      <c r="AC23" s="48">
        <f t="shared" si="3"/>
        <v>225</v>
      </c>
      <c r="AD23" s="48">
        <f>INT(AC23*$AF$4)</f>
        <v>136</v>
      </c>
      <c r="AE23" s="16" t="s">
        <v>55</v>
      </c>
    </row>
    <row r="24" spans="1:31">
      <c r="A24" s="21"/>
      <c r="B24" s="21"/>
      <c r="C24" s="21"/>
      <c r="D24" s="21"/>
      <c r="E24" s="16" t="s">
        <v>86</v>
      </c>
      <c r="F24" s="16" t="s">
        <v>87</v>
      </c>
      <c r="G24" s="15" t="s">
        <v>48</v>
      </c>
      <c r="H24" s="15" t="s">
        <v>49</v>
      </c>
      <c r="I24" s="15">
        <v>35.5</v>
      </c>
      <c r="J24" s="15">
        <v>32</v>
      </c>
      <c r="K24" s="15" t="s">
        <v>40</v>
      </c>
      <c r="L24" s="15"/>
      <c r="M24" s="37"/>
      <c r="N24" s="37"/>
      <c r="O24" s="38"/>
      <c r="P24" s="37">
        <v>80.87</v>
      </c>
      <c r="Q24" s="37">
        <v>72.78</v>
      </c>
      <c r="R24" s="37">
        <v>90.76</v>
      </c>
      <c r="S24" s="38"/>
      <c r="T24" s="38"/>
      <c r="U24" s="38"/>
      <c r="V24" s="39">
        <v>0.5</v>
      </c>
      <c r="W24" s="39"/>
      <c r="X24" s="15"/>
      <c r="Y24" s="15"/>
      <c r="Z24" s="39">
        <f t="shared" si="2"/>
        <v>0.5</v>
      </c>
      <c r="AA24" s="16" t="s">
        <v>27</v>
      </c>
      <c r="AB24" s="47">
        <v>250</v>
      </c>
      <c r="AC24" s="48">
        <f t="shared" si="3"/>
        <v>225</v>
      </c>
      <c r="AD24" s="48">
        <f>INT(AC24*$AF$4)</f>
        <v>136</v>
      </c>
      <c r="AE24" s="16" t="s">
        <v>55</v>
      </c>
    </row>
    <row r="25" spans="1:31">
      <c r="A25" s="21"/>
      <c r="B25" s="21"/>
      <c r="C25" s="21"/>
      <c r="D25" s="21"/>
      <c r="E25" s="16" t="s">
        <v>88</v>
      </c>
      <c r="F25" s="16" t="s">
        <v>89</v>
      </c>
      <c r="G25" s="15" t="s">
        <v>48</v>
      </c>
      <c r="H25" s="15" t="s">
        <v>49</v>
      </c>
      <c r="I25" s="15">
        <v>36.5</v>
      </c>
      <c r="J25" s="15">
        <v>33</v>
      </c>
      <c r="K25" s="15" t="s">
        <v>40</v>
      </c>
      <c r="L25" s="15"/>
      <c r="M25" s="37"/>
      <c r="N25" s="37"/>
      <c r="O25" s="38"/>
      <c r="P25" s="37">
        <v>79.17</v>
      </c>
      <c r="Q25" s="37">
        <v>71.08</v>
      </c>
      <c r="R25" s="37">
        <v>89.05</v>
      </c>
      <c r="S25" s="38"/>
      <c r="T25" s="38"/>
      <c r="U25" s="38"/>
      <c r="V25" s="39">
        <v>0.5</v>
      </c>
      <c r="W25" s="39"/>
      <c r="X25" s="15"/>
      <c r="Y25" s="15"/>
      <c r="Z25" s="39">
        <f t="shared" si="2"/>
        <v>0.5</v>
      </c>
      <c r="AA25" s="16" t="s">
        <v>27</v>
      </c>
      <c r="AB25" s="47">
        <v>250</v>
      </c>
      <c r="AC25" s="48">
        <f t="shared" si="3"/>
        <v>225</v>
      </c>
      <c r="AD25" s="48">
        <f>INT(AC25*$AF$4)</f>
        <v>136</v>
      </c>
      <c r="AE25" s="16" t="s">
        <v>50</v>
      </c>
    </row>
    <row r="26" spans="1:31">
      <c r="A26" s="21"/>
      <c r="B26" s="21"/>
      <c r="C26" s="21"/>
      <c r="D26" s="21"/>
      <c r="E26" s="16" t="s">
        <v>90</v>
      </c>
      <c r="F26" s="16" t="s">
        <v>91</v>
      </c>
      <c r="G26" s="15" t="s">
        <v>48</v>
      </c>
      <c r="H26" s="15" t="s">
        <v>49</v>
      </c>
      <c r="I26" s="15">
        <v>37.5</v>
      </c>
      <c r="J26" s="15">
        <v>34</v>
      </c>
      <c r="K26" s="15" t="s">
        <v>40</v>
      </c>
      <c r="L26" s="15"/>
      <c r="M26" s="37"/>
      <c r="N26" s="37"/>
      <c r="O26" s="38"/>
      <c r="P26" s="37">
        <v>88.13</v>
      </c>
      <c r="Q26" s="37">
        <v>90.39</v>
      </c>
      <c r="R26" s="37">
        <v>85.36</v>
      </c>
      <c r="S26" s="38"/>
      <c r="T26" s="38"/>
      <c r="U26" s="38"/>
      <c r="V26" s="39">
        <v>0.5</v>
      </c>
      <c r="W26" s="39"/>
      <c r="X26" s="15"/>
      <c r="Y26" s="15"/>
      <c r="Z26" s="39">
        <f t="shared" si="2"/>
        <v>0.5</v>
      </c>
      <c r="AA26" s="16" t="s">
        <v>27</v>
      </c>
      <c r="AB26" s="47">
        <v>250</v>
      </c>
      <c r="AC26" s="48">
        <f t="shared" si="3"/>
        <v>225</v>
      </c>
      <c r="AD26" s="48">
        <f>INT(AC26*$AF$4)</f>
        <v>136</v>
      </c>
      <c r="AE26" s="16" t="s">
        <v>50</v>
      </c>
    </row>
    <row r="27" spans="1:31">
      <c r="A27" s="21"/>
      <c r="B27" s="21"/>
      <c r="C27" s="21"/>
      <c r="D27" s="21"/>
      <c r="E27" s="20" t="s">
        <v>92</v>
      </c>
      <c r="F27" s="20" t="s">
        <v>93</v>
      </c>
      <c r="G27" s="15" t="s">
        <v>48</v>
      </c>
      <c r="H27" s="15" t="s">
        <v>49</v>
      </c>
      <c r="I27" s="15">
        <v>38.5</v>
      </c>
      <c r="J27" s="15">
        <v>35</v>
      </c>
      <c r="K27" s="15" t="s">
        <v>40</v>
      </c>
      <c r="L27" s="15"/>
      <c r="M27" s="37"/>
      <c r="N27" s="37"/>
      <c r="O27" s="38"/>
      <c r="P27" s="23">
        <v>84</v>
      </c>
      <c r="Q27" s="23">
        <v>87.2</v>
      </c>
      <c r="R27" s="23">
        <v>80.1</v>
      </c>
      <c r="S27" s="38"/>
      <c r="T27" s="38"/>
      <c r="U27" s="38"/>
      <c r="V27" s="38">
        <v>3</v>
      </c>
      <c r="W27" s="39"/>
      <c r="X27" s="15"/>
      <c r="Y27" s="15"/>
      <c r="Z27" s="39">
        <f t="shared" si="2"/>
        <v>3</v>
      </c>
      <c r="AA27" s="16" t="s">
        <v>94</v>
      </c>
      <c r="AB27" s="47">
        <f t="shared" ref="AB27:AB32" si="4">180*Z27</f>
        <v>540</v>
      </c>
      <c r="AC27" s="48">
        <f t="shared" si="3"/>
        <v>486</v>
      </c>
      <c r="AD27" s="48">
        <f>INT(AC27*$AF$4)</f>
        <v>294</v>
      </c>
      <c r="AE27" s="16"/>
    </row>
    <row r="28" spans="1:31">
      <c r="A28" s="21"/>
      <c r="B28" s="21"/>
      <c r="C28" s="21"/>
      <c r="D28" s="21"/>
      <c r="E28" s="16" t="s">
        <v>95</v>
      </c>
      <c r="F28" s="20" t="s">
        <v>96</v>
      </c>
      <c r="G28" s="15" t="s">
        <v>48</v>
      </c>
      <c r="H28" s="15" t="s">
        <v>49</v>
      </c>
      <c r="I28" s="15">
        <v>39.5</v>
      </c>
      <c r="J28" s="15">
        <v>36</v>
      </c>
      <c r="K28" s="15" t="s">
        <v>40</v>
      </c>
      <c r="L28" s="15"/>
      <c r="M28" s="37"/>
      <c r="N28" s="37"/>
      <c r="O28" s="38"/>
      <c r="P28" s="23">
        <v>89.5</v>
      </c>
      <c r="Q28" s="23">
        <v>88.5</v>
      </c>
      <c r="R28" s="23">
        <v>90.8</v>
      </c>
      <c r="S28" s="38"/>
      <c r="T28" s="38"/>
      <c r="U28" s="38"/>
      <c r="V28" s="38">
        <v>2.05</v>
      </c>
      <c r="W28" s="39"/>
      <c r="X28" s="15"/>
      <c r="Y28" s="15"/>
      <c r="Z28" s="39">
        <f t="shared" si="2"/>
        <v>2.05</v>
      </c>
      <c r="AA28" s="16" t="s">
        <v>94</v>
      </c>
      <c r="AB28" s="47">
        <f t="shared" si="4"/>
        <v>369</v>
      </c>
      <c r="AC28" s="48">
        <f t="shared" si="3"/>
        <v>332.1</v>
      </c>
      <c r="AD28" s="48">
        <f>INT(AC28*$AF$4)</f>
        <v>201</v>
      </c>
      <c r="AE28" s="16" t="s">
        <v>55</v>
      </c>
    </row>
    <row r="29" spans="1:31">
      <c r="A29" s="21"/>
      <c r="B29" s="21"/>
      <c r="C29" s="21"/>
      <c r="D29" s="21"/>
      <c r="E29" s="18" t="s">
        <v>97</v>
      </c>
      <c r="F29" s="19"/>
      <c r="G29" s="15"/>
      <c r="H29" s="15"/>
      <c r="I29" s="15"/>
      <c r="J29" s="15"/>
      <c r="K29" s="15" t="s">
        <v>40</v>
      </c>
      <c r="L29" s="15"/>
      <c r="M29" s="37"/>
      <c r="N29" s="37"/>
      <c r="O29" s="38"/>
      <c r="P29" s="23"/>
      <c r="Q29" s="23"/>
      <c r="R29" s="23"/>
      <c r="S29" s="38"/>
      <c r="T29" s="38"/>
      <c r="U29" s="38"/>
      <c r="V29" s="38"/>
      <c r="W29" s="39">
        <v>0.8</v>
      </c>
      <c r="X29" s="15"/>
      <c r="Y29" s="15"/>
      <c r="Z29" s="39">
        <v>0.8</v>
      </c>
      <c r="AA29" s="16" t="s">
        <v>98</v>
      </c>
      <c r="AB29" s="47">
        <f>20*16</f>
        <v>320</v>
      </c>
      <c r="AC29" s="48">
        <f t="shared" si="3"/>
        <v>288</v>
      </c>
      <c r="AD29" s="48">
        <f>INT(AC29*$AF$4)</f>
        <v>174</v>
      </c>
      <c r="AE29" s="16"/>
    </row>
    <row r="30" ht="29" customHeight="1" spans="1:31">
      <c r="A30" s="17"/>
      <c r="B30" s="17"/>
      <c r="C30" s="17"/>
      <c r="D30" s="17"/>
      <c r="E30" s="18" t="s">
        <v>99</v>
      </c>
      <c r="F30" s="19"/>
      <c r="G30" s="15"/>
      <c r="H30" s="15"/>
      <c r="I30" s="15"/>
      <c r="J30" s="15"/>
      <c r="K30" s="15" t="s">
        <v>40</v>
      </c>
      <c r="L30" s="15"/>
      <c r="M30" s="37"/>
      <c r="N30" s="37"/>
      <c r="O30" s="38"/>
      <c r="P30" s="23"/>
      <c r="Q30" s="23"/>
      <c r="R30" s="23"/>
      <c r="S30" s="38"/>
      <c r="T30" s="38"/>
      <c r="U30" s="38"/>
      <c r="V30" s="38"/>
      <c r="W30" s="39">
        <v>2.8</v>
      </c>
      <c r="X30" s="15"/>
      <c r="Y30" s="15"/>
      <c r="Z30" s="39">
        <v>2.8</v>
      </c>
      <c r="AA30" s="16" t="s">
        <v>100</v>
      </c>
      <c r="AB30" s="47">
        <v>1500</v>
      </c>
      <c r="AC30" s="48">
        <v>1350</v>
      </c>
      <c r="AD30" s="48">
        <f>INT(AC30*$AF$4)</f>
        <v>817</v>
      </c>
      <c r="AE30" s="16"/>
    </row>
    <row r="31" spans="1:31">
      <c r="A31" s="15">
        <v>4</v>
      </c>
      <c r="B31" s="22" t="s">
        <v>101</v>
      </c>
      <c r="C31" s="15" t="s">
        <v>41</v>
      </c>
      <c r="D31" s="15" t="s">
        <v>42</v>
      </c>
      <c r="E31" s="20" t="s">
        <v>102</v>
      </c>
      <c r="F31" s="20" t="s">
        <v>103</v>
      </c>
      <c r="G31" s="23" t="s">
        <v>48</v>
      </c>
      <c r="H31" s="15" t="s">
        <v>49</v>
      </c>
      <c r="I31" s="15"/>
      <c r="J31" s="15"/>
      <c r="K31" s="15" t="s">
        <v>40</v>
      </c>
      <c r="L31" s="15"/>
      <c r="M31" s="37"/>
      <c r="N31" s="37"/>
      <c r="O31" s="38"/>
      <c r="P31" s="23">
        <v>88.62</v>
      </c>
      <c r="Q31" s="23">
        <v>89.23</v>
      </c>
      <c r="R31" s="23">
        <v>87.88</v>
      </c>
      <c r="S31" s="38"/>
      <c r="T31" s="38"/>
      <c r="U31" s="38"/>
      <c r="V31" s="38">
        <v>0.616</v>
      </c>
      <c r="W31" s="38"/>
      <c r="X31" s="15"/>
      <c r="Y31" s="15"/>
      <c r="Z31" s="39">
        <f t="shared" ref="Z31:Z52" si="5">SUM(V31:Y31)</f>
        <v>0.616</v>
      </c>
      <c r="AA31" s="16" t="s">
        <v>94</v>
      </c>
      <c r="AB31" s="47">
        <f t="shared" si="4"/>
        <v>110.88</v>
      </c>
      <c r="AC31" s="48">
        <f t="shared" ref="AC31:AC52" si="6">AB31*0.9</f>
        <v>99.792</v>
      </c>
      <c r="AD31" s="48">
        <f>INT(AC31*$AF$4)</f>
        <v>60</v>
      </c>
      <c r="AE31" s="16" t="s">
        <v>55</v>
      </c>
    </row>
    <row r="32" spans="1:31">
      <c r="A32" s="15"/>
      <c r="B32" s="22"/>
      <c r="C32" s="15"/>
      <c r="D32" s="15"/>
      <c r="E32" s="20" t="s">
        <v>104</v>
      </c>
      <c r="F32" s="20" t="s">
        <v>105</v>
      </c>
      <c r="G32" s="23" t="s">
        <v>48</v>
      </c>
      <c r="H32" s="15" t="s">
        <v>49</v>
      </c>
      <c r="I32" s="15"/>
      <c r="J32" s="15"/>
      <c r="K32" s="15" t="s">
        <v>40</v>
      </c>
      <c r="L32" s="15"/>
      <c r="M32" s="37"/>
      <c r="N32" s="37"/>
      <c r="O32" s="38"/>
      <c r="P32" s="23">
        <v>83.6</v>
      </c>
      <c r="Q32" s="23">
        <v>88.08</v>
      </c>
      <c r="R32" s="23">
        <v>78.12</v>
      </c>
      <c r="S32" s="38"/>
      <c r="T32" s="38"/>
      <c r="U32" s="38"/>
      <c r="V32" s="38">
        <v>0.728</v>
      </c>
      <c r="W32" s="38"/>
      <c r="X32" s="15"/>
      <c r="Y32" s="15"/>
      <c r="Z32" s="39">
        <f t="shared" si="5"/>
        <v>0.728</v>
      </c>
      <c r="AA32" s="16" t="s">
        <v>94</v>
      </c>
      <c r="AB32" s="47">
        <f t="shared" si="4"/>
        <v>131.04</v>
      </c>
      <c r="AC32" s="48">
        <f t="shared" si="6"/>
        <v>117.936</v>
      </c>
      <c r="AD32" s="48">
        <f>INT(AC32*$AF$4)</f>
        <v>71</v>
      </c>
      <c r="AE32" s="16" t="s">
        <v>55</v>
      </c>
    </row>
    <row r="33" spans="1:31">
      <c r="A33" s="15"/>
      <c r="B33" s="22"/>
      <c r="C33" s="15"/>
      <c r="D33" s="15"/>
      <c r="E33" s="16" t="s">
        <v>106</v>
      </c>
      <c r="F33" s="15" t="s">
        <v>107</v>
      </c>
      <c r="G33" s="15" t="s">
        <v>38</v>
      </c>
      <c r="H33" s="15" t="s">
        <v>49</v>
      </c>
      <c r="I33" s="15"/>
      <c r="J33" s="15">
        <v>9</v>
      </c>
      <c r="K33" s="15" t="s">
        <v>40</v>
      </c>
      <c r="L33" s="15"/>
      <c r="M33" s="39">
        <v>88.4</v>
      </c>
      <c r="N33" s="16">
        <v>86.9</v>
      </c>
      <c r="O33" s="38">
        <v>88.4</v>
      </c>
      <c r="P33" s="38">
        <v>89.3</v>
      </c>
      <c r="Q33" s="38">
        <v>88.17</v>
      </c>
      <c r="R33" s="38">
        <v>90.68</v>
      </c>
      <c r="S33" s="38">
        <v>89.3</v>
      </c>
      <c r="T33" s="38">
        <v>88.17</v>
      </c>
      <c r="U33" s="38">
        <v>90.68</v>
      </c>
      <c r="V33" s="16">
        <v>5</v>
      </c>
      <c r="W33" s="16"/>
      <c r="X33" s="15"/>
      <c r="Y33" s="15"/>
      <c r="Z33" s="39">
        <f t="shared" si="5"/>
        <v>5</v>
      </c>
      <c r="AA33" s="16" t="s">
        <v>108</v>
      </c>
      <c r="AB33" s="49">
        <f>80*Z33</f>
        <v>400</v>
      </c>
      <c r="AC33" s="48">
        <f t="shared" si="6"/>
        <v>360</v>
      </c>
      <c r="AD33" s="48">
        <f>INT(AC33*$AF$4)</f>
        <v>218</v>
      </c>
      <c r="AE33" s="16"/>
    </row>
    <row r="34" spans="1:31">
      <c r="A34" s="15"/>
      <c r="B34" s="22"/>
      <c r="C34" s="15"/>
      <c r="D34" s="15"/>
      <c r="E34" s="20" t="s">
        <v>109</v>
      </c>
      <c r="F34" s="20" t="s">
        <v>110</v>
      </c>
      <c r="G34" s="15" t="s">
        <v>38</v>
      </c>
      <c r="H34" s="15" t="s">
        <v>49</v>
      </c>
      <c r="I34" s="15"/>
      <c r="J34" s="15"/>
      <c r="K34" s="15" t="s">
        <v>40</v>
      </c>
      <c r="L34" s="15"/>
      <c r="M34" s="39"/>
      <c r="N34" s="16"/>
      <c r="O34" s="38"/>
      <c r="P34" s="23">
        <v>87.86</v>
      </c>
      <c r="Q34" s="23">
        <v>83.91</v>
      </c>
      <c r="R34" s="23">
        <v>92.69</v>
      </c>
      <c r="S34" s="38"/>
      <c r="T34" s="38"/>
      <c r="U34" s="38"/>
      <c r="V34" s="39">
        <v>0.5</v>
      </c>
      <c r="W34" s="16"/>
      <c r="X34" s="15"/>
      <c r="Y34" s="15"/>
      <c r="Z34" s="39">
        <f t="shared" si="5"/>
        <v>0.5</v>
      </c>
      <c r="AA34" s="16" t="s">
        <v>94</v>
      </c>
      <c r="AB34" s="49">
        <f>80*Z34</f>
        <v>40</v>
      </c>
      <c r="AC34" s="48">
        <f t="shared" si="6"/>
        <v>36</v>
      </c>
      <c r="AD34" s="48">
        <f>INT(AC34*$AF$4)</f>
        <v>21</v>
      </c>
      <c r="AE34" s="16"/>
    </row>
    <row r="35" spans="1:31">
      <c r="A35" s="15"/>
      <c r="B35" s="22"/>
      <c r="C35" s="15"/>
      <c r="D35" s="15"/>
      <c r="E35" s="20" t="s">
        <v>111</v>
      </c>
      <c r="F35" s="15" t="s">
        <v>112</v>
      </c>
      <c r="G35" s="15" t="s">
        <v>38</v>
      </c>
      <c r="H35" s="15" t="s">
        <v>49</v>
      </c>
      <c r="I35" s="15"/>
      <c r="J35" s="15">
        <v>7</v>
      </c>
      <c r="K35" s="15" t="s">
        <v>40</v>
      </c>
      <c r="L35" s="15"/>
      <c r="M35" s="39">
        <v>86.7</v>
      </c>
      <c r="N35" s="16">
        <v>83.7</v>
      </c>
      <c r="O35" s="38">
        <v>89.4</v>
      </c>
      <c r="P35" s="38">
        <v>85.87</v>
      </c>
      <c r="Q35" s="38">
        <v>82.98</v>
      </c>
      <c r="R35" s="38">
        <v>89.41</v>
      </c>
      <c r="S35" s="38">
        <v>85.87</v>
      </c>
      <c r="T35" s="38">
        <v>82.98</v>
      </c>
      <c r="U35" s="38">
        <v>89.41</v>
      </c>
      <c r="V35" s="39"/>
      <c r="W35" s="16">
        <v>2.844</v>
      </c>
      <c r="X35" s="15"/>
      <c r="Y35" s="15"/>
      <c r="Z35" s="39">
        <f t="shared" si="5"/>
        <v>2.844</v>
      </c>
      <c r="AA35" s="16" t="s">
        <v>108</v>
      </c>
      <c r="AB35" s="49">
        <v>284</v>
      </c>
      <c r="AC35" s="48">
        <f t="shared" si="6"/>
        <v>255.6</v>
      </c>
      <c r="AD35" s="48">
        <f>INT(AC35*$AF$4)</f>
        <v>154</v>
      </c>
      <c r="AE35" s="16"/>
    </row>
    <row r="36" spans="1:31">
      <c r="A36" s="15"/>
      <c r="B36" s="22"/>
      <c r="C36" s="15"/>
      <c r="D36" s="15"/>
      <c r="E36" s="16" t="s">
        <v>113</v>
      </c>
      <c r="F36" s="15" t="s">
        <v>114</v>
      </c>
      <c r="G36" s="15" t="s">
        <v>38</v>
      </c>
      <c r="H36" s="15" t="s">
        <v>49</v>
      </c>
      <c r="I36" s="15"/>
      <c r="J36" s="15">
        <v>7</v>
      </c>
      <c r="K36" s="15" t="s">
        <v>40</v>
      </c>
      <c r="L36" s="15"/>
      <c r="M36" s="39">
        <v>83.7</v>
      </c>
      <c r="N36" s="16">
        <v>80.4</v>
      </c>
      <c r="O36" s="38">
        <v>87.6</v>
      </c>
      <c r="P36" s="38">
        <v>83.7</v>
      </c>
      <c r="Q36" s="38">
        <v>80.43</v>
      </c>
      <c r="R36" s="38">
        <v>87.7</v>
      </c>
      <c r="S36" s="38">
        <v>83.7</v>
      </c>
      <c r="T36" s="38">
        <v>80.43</v>
      </c>
      <c r="U36" s="38">
        <v>87.7</v>
      </c>
      <c r="V36" s="39"/>
      <c r="W36" s="16">
        <v>2.779</v>
      </c>
      <c r="X36" s="15"/>
      <c r="Y36" s="15"/>
      <c r="Z36" s="39">
        <f t="shared" si="5"/>
        <v>2.779</v>
      </c>
      <c r="AA36" s="16" t="s">
        <v>108</v>
      </c>
      <c r="AB36" s="49">
        <v>280</v>
      </c>
      <c r="AC36" s="48">
        <f t="shared" si="6"/>
        <v>252</v>
      </c>
      <c r="AD36" s="48">
        <f>INT(AC36*$AF$4)</f>
        <v>152</v>
      </c>
      <c r="AE36" s="16"/>
    </row>
    <row r="37" spans="1:31">
      <c r="A37" s="15"/>
      <c r="B37" s="22"/>
      <c r="C37" s="15"/>
      <c r="D37" s="15"/>
      <c r="E37" s="16" t="s">
        <v>115</v>
      </c>
      <c r="F37" s="15" t="s">
        <v>116</v>
      </c>
      <c r="G37" s="15" t="s">
        <v>38</v>
      </c>
      <c r="H37" s="15" t="s">
        <v>49</v>
      </c>
      <c r="I37" s="15"/>
      <c r="J37" s="15">
        <v>7</v>
      </c>
      <c r="K37" s="15" t="s">
        <v>40</v>
      </c>
      <c r="L37" s="15"/>
      <c r="M37" s="39">
        <v>88.1</v>
      </c>
      <c r="N37" s="16">
        <v>86.5</v>
      </c>
      <c r="O37" s="38">
        <v>89.3</v>
      </c>
      <c r="P37" s="38">
        <v>89.71</v>
      </c>
      <c r="Q37" s="38">
        <v>88.71</v>
      </c>
      <c r="R37" s="38">
        <v>90.94</v>
      </c>
      <c r="S37" s="38">
        <v>90.19</v>
      </c>
      <c r="T37" s="38">
        <v>89.57</v>
      </c>
      <c r="U37" s="38">
        <v>90.94</v>
      </c>
      <c r="V37" s="39"/>
      <c r="W37" s="16">
        <v>2</v>
      </c>
      <c r="X37" s="15"/>
      <c r="Y37" s="15"/>
      <c r="Z37" s="39">
        <f t="shared" si="5"/>
        <v>2</v>
      </c>
      <c r="AA37" s="16" t="s">
        <v>108</v>
      </c>
      <c r="AB37" s="49">
        <v>200</v>
      </c>
      <c r="AC37" s="48">
        <f t="shared" si="6"/>
        <v>180</v>
      </c>
      <c r="AD37" s="48">
        <f>INT(AC37*$AF$4)</f>
        <v>109</v>
      </c>
      <c r="AE37" s="16"/>
    </row>
    <row r="38" spans="1:31">
      <c r="A38" s="15"/>
      <c r="B38" s="22"/>
      <c r="C38" s="15"/>
      <c r="D38" s="15"/>
      <c r="E38" s="16" t="s">
        <v>117</v>
      </c>
      <c r="F38" s="15" t="s">
        <v>118</v>
      </c>
      <c r="G38" s="15" t="s">
        <v>38</v>
      </c>
      <c r="H38" s="15" t="s">
        <v>49</v>
      </c>
      <c r="I38" s="15"/>
      <c r="J38" s="15">
        <v>7</v>
      </c>
      <c r="K38" s="15" t="s">
        <v>40</v>
      </c>
      <c r="L38" s="15"/>
      <c r="M38" s="39">
        <v>85.3</v>
      </c>
      <c r="N38" s="16">
        <v>82.2</v>
      </c>
      <c r="O38" s="38">
        <v>89.1</v>
      </c>
      <c r="P38" s="38">
        <v>85.34</v>
      </c>
      <c r="Q38" s="38">
        <v>82.27</v>
      </c>
      <c r="R38" s="38">
        <v>89.08</v>
      </c>
      <c r="S38" s="38">
        <v>86.14</v>
      </c>
      <c r="T38" s="38">
        <v>83.73</v>
      </c>
      <c r="U38" s="38">
        <v>89.08</v>
      </c>
      <c r="V38" s="39"/>
      <c r="W38" s="16">
        <v>1.126</v>
      </c>
      <c r="X38" s="15"/>
      <c r="Y38" s="15"/>
      <c r="Z38" s="39">
        <f t="shared" si="5"/>
        <v>1.126</v>
      </c>
      <c r="AA38" s="16" t="s">
        <v>108</v>
      </c>
      <c r="AB38" s="49">
        <v>110</v>
      </c>
      <c r="AC38" s="48">
        <f t="shared" si="6"/>
        <v>99</v>
      </c>
      <c r="AD38" s="48">
        <f>INT(AC38*$AF$4)</f>
        <v>59</v>
      </c>
      <c r="AE38" s="16"/>
    </row>
    <row r="39" spans="1:31">
      <c r="A39" s="15"/>
      <c r="B39" s="22"/>
      <c r="C39" s="15"/>
      <c r="D39" s="15"/>
      <c r="E39" s="20" t="s">
        <v>119</v>
      </c>
      <c r="F39" s="20" t="s">
        <v>120</v>
      </c>
      <c r="G39" s="15" t="s">
        <v>38</v>
      </c>
      <c r="H39" s="15"/>
      <c r="I39" s="15"/>
      <c r="J39" s="15"/>
      <c r="K39" s="15" t="s">
        <v>40</v>
      </c>
      <c r="L39" s="15"/>
      <c r="M39" s="39"/>
      <c r="N39" s="16"/>
      <c r="O39" s="38"/>
      <c r="P39" s="23">
        <v>84.85</v>
      </c>
      <c r="Q39" s="23">
        <v>86.74</v>
      </c>
      <c r="R39" s="23">
        <v>82.55</v>
      </c>
      <c r="S39" s="38"/>
      <c r="T39" s="38"/>
      <c r="U39" s="38"/>
      <c r="V39" s="39"/>
      <c r="W39" s="16">
        <v>0.831</v>
      </c>
      <c r="X39" s="15"/>
      <c r="Y39" s="15"/>
      <c r="Z39" s="39">
        <f t="shared" si="5"/>
        <v>0.831</v>
      </c>
      <c r="AA39" s="16" t="s">
        <v>108</v>
      </c>
      <c r="AB39" s="49">
        <v>83</v>
      </c>
      <c r="AC39" s="48">
        <f t="shared" si="6"/>
        <v>74.7</v>
      </c>
      <c r="AD39" s="48">
        <f>INT(AC39*$AF$4)</f>
        <v>45</v>
      </c>
      <c r="AE39" s="16"/>
    </row>
    <row r="40" spans="1:31">
      <c r="A40" s="15"/>
      <c r="B40" s="22"/>
      <c r="C40" s="15"/>
      <c r="D40" s="15"/>
      <c r="E40" s="16" t="s">
        <v>121</v>
      </c>
      <c r="F40" s="15" t="s">
        <v>122</v>
      </c>
      <c r="G40" s="15" t="s">
        <v>38</v>
      </c>
      <c r="H40" s="15" t="s">
        <v>49</v>
      </c>
      <c r="I40" s="15"/>
      <c r="J40" s="15">
        <v>12</v>
      </c>
      <c r="K40" s="15" t="s">
        <v>40</v>
      </c>
      <c r="L40" s="15"/>
      <c r="M40" s="39">
        <v>89.8</v>
      </c>
      <c r="N40" s="16">
        <v>88.1</v>
      </c>
      <c r="O40" s="38">
        <v>91.9</v>
      </c>
      <c r="P40" s="38">
        <v>88.34</v>
      </c>
      <c r="Q40" s="38">
        <v>87.15</v>
      </c>
      <c r="R40" s="38">
        <v>89.78</v>
      </c>
      <c r="S40" s="38">
        <v>88.82</v>
      </c>
      <c r="T40" s="38">
        <v>88.03</v>
      </c>
      <c r="U40" s="38">
        <v>89.78</v>
      </c>
      <c r="V40" s="39"/>
      <c r="W40" s="16">
        <v>0.95</v>
      </c>
      <c r="X40" s="15"/>
      <c r="Y40" s="15"/>
      <c r="Z40" s="39">
        <f t="shared" si="5"/>
        <v>0.95</v>
      </c>
      <c r="AA40" s="16" t="s">
        <v>108</v>
      </c>
      <c r="AB40" s="49">
        <v>95</v>
      </c>
      <c r="AC40" s="48">
        <f t="shared" si="6"/>
        <v>85.5</v>
      </c>
      <c r="AD40" s="48">
        <f>INT(AC40*$AF$4)</f>
        <v>51</v>
      </c>
      <c r="AE40" s="16"/>
    </row>
    <row r="41" spans="1:31">
      <c r="A41" s="15"/>
      <c r="B41" s="22"/>
      <c r="C41" s="15"/>
      <c r="D41" s="15"/>
      <c r="E41" s="16" t="s">
        <v>122</v>
      </c>
      <c r="F41" s="15" t="s">
        <v>123</v>
      </c>
      <c r="G41" s="15" t="s">
        <v>38</v>
      </c>
      <c r="H41" s="15" t="s">
        <v>49</v>
      </c>
      <c r="I41" s="15"/>
      <c r="J41" s="15">
        <v>9</v>
      </c>
      <c r="K41" s="15" t="s">
        <v>40</v>
      </c>
      <c r="L41" s="15"/>
      <c r="M41" s="39">
        <v>89.8</v>
      </c>
      <c r="N41" s="16">
        <v>88.1</v>
      </c>
      <c r="O41" s="38">
        <v>91.9</v>
      </c>
      <c r="P41" s="38">
        <v>91.38</v>
      </c>
      <c r="Q41" s="38">
        <v>89.15</v>
      </c>
      <c r="R41" s="38">
        <v>94.09</v>
      </c>
      <c r="S41" s="38">
        <v>91.38</v>
      </c>
      <c r="T41" s="38">
        <v>89.15</v>
      </c>
      <c r="U41" s="38">
        <v>94.09</v>
      </c>
      <c r="V41" s="39"/>
      <c r="W41" s="16">
        <v>1.676</v>
      </c>
      <c r="X41" s="15"/>
      <c r="Y41" s="15"/>
      <c r="Z41" s="39">
        <f t="shared" si="5"/>
        <v>1.676</v>
      </c>
      <c r="AA41" s="16" t="s">
        <v>108</v>
      </c>
      <c r="AB41" s="49">
        <v>168</v>
      </c>
      <c r="AC41" s="48">
        <f t="shared" si="6"/>
        <v>151.2</v>
      </c>
      <c r="AD41" s="48">
        <f>INT(AC41*$AF$4)</f>
        <v>91</v>
      </c>
      <c r="AE41" s="16"/>
    </row>
    <row r="42" spans="1:31">
      <c r="A42" s="15"/>
      <c r="B42" s="22"/>
      <c r="C42" s="15"/>
      <c r="D42" s="15"/>
      <c r="E42" s="16" t="s">
        <v>124</v>
      </c>
      <c r="F42" s="15" t="s">
        <v>125</v>
      </c>
      <c r="G42" s="15" t="s">
        <v>38</v>
      </c>
      <c r="H42" s="15" t="s">
        <v>49</v>
      </c>
      <c r="I42" s="15"/>
      <c r="J42" s="15">
        <v>9</v>
      </c>
      <c r="K42" s="15" t="s">
        <v>40</v>
      </c>
      <c r="L42" s="15"/>
      <c r="M42" s="39">
        <v>89.5</v>
      </c>
      <c r="N42" s="16">
        <v>86.4</v>
      </c>
      <c r="O42" s="38">
        <v>93.2</v>
      </c>
      <c r="P42" s="38">
        <v>91.07</v>
      </c>
      <c r="Q42" s="38">
        <v>88.92</v>
      </c>
      <c r="R42" s="38">
        <v>93.69</v>
      </c>
      <c r="S42" s="38">
        <v>91.95</v>
      </c>
      <c r="T42" s="38">
        <v>90.52</v>
      </c>
      <c r="U42" s="38">
        <v>93.69</v>
      </c>
      <c r="V42" s="39"/>
      <c r="W42" s="16">
        <v>0.8</v>
      </c>
      <c r="X42" s="15"/>
      <c r="Y42" s="15"/>
      <c r="Z42" s="39">
        <f t="shared" si="5"/>
        <v>0.8</v>
      </c>
      <c r="AA42" s="16" t="s">
        <v>108</v>
      </c>
      <c r="AB42" s="49">
        <v>80</v>
      </c>
      <c r="AC42" s="48">
        <f t="shared" si="6"/>
        <v>72</v>
      </c>
      <c r="AD42" s="48">
        <f>INT(AC42*$AF$4)</f>
        <v>43</v>
      </c>
      <c r="AE42" s="16"/>
    </row>
    <row r="43" spans="1:31">
      <c r="A43" s="15"/>
      <c r="B43" s="22"/>
      <c r="C43" s="15" t="s">
        <v>126</v>
      </c>
      <c r="D43" s="15" t="s">
        <v>127</v>
      </c>
      <c r="E43" s="16" t="s">
        <v>128</v>
      </c>
      <c r="F43" s="15" t="s">
        <v>129</v>
      </c>
      <c r="G43" s="15" t="s">
        <v>38</v>
      </c>
      <c r="H43" s="15" t="s">
        <v>49</v>
      </c>
      <c r="I43" s="15"/>
      <c r="J43" s="15">
        <v>8.5</v>
      </c>
      <c r="K43" s="15" t="s">
        <v>40</v>
      </c>
      <c r="L43" s="15"/>
      <c r="M43" s="39">
        <v>91</v>
      </c>
      <c r="N43" s="16">
        <v>87.8</v>
      </c>
      <c r="O43" s="38">
        <v>95</v>
      </c>
      <c r="P43" s="38">
        <v>91.51</v>
      </c>
      <c r="Q43" s="38">
        <v>88.72</v>
      </c>
      <c r="R43" s="38">
        <v>94.91</v>
      </c>
      <c r="S43" s="38">
        <v>91.51</v>
      </c>
      <c r="T43" s="38">
        <v>88.72</v>
      </c>
      <c r="U43" s="38">
        <v>94.91</v>
      </c>
      <c r="V43" s="39"/>
      <c r="W43" s="16">
        <v>6.132</v>
      </c>
      <c r="X43" s="15"/>
      <c r="Y43" s="15"/>
      <c r="Z43" s="39">
        <f t="shared" si="5"/>
        <v>6.132</v>
      </c>
      <c r="AA43" s="16" t="s">
        <v>108</v>
      </c>
      <c r="AB43" s="49">
        <f t="shared" ref="AB43:AB46" si="7">Z43*100</f>
        <v>613.2</v>
      </c>
      <c r="AC43" s="48">
        <f t="shared" si="6"/>
        <v>551.88</v>
      </c>
      <c r="AD43" s="48">
        <f>INT(AC43*$AF$4)</f>
        <v>334</v>
      </c>
      <c r="AE43" s="16"/>
    </row>
    <row r="44" spans="1:31">
      <c r="A44" s="15"/>
      <c r="B44" s="22"/>
      <c r="C44" s="15"/>
      <c r="D44" s="15"/>
      <c r="E44" s="16" t="s">
        <v>130</v>
      </c>
      <c r="F44" s="15" t="s">
        <v>131</v>
      </c>
      <c r="G44" s="15" t="s">
        <v>38</v>
      </c>
      <c r="H44" s="15" t="s">
        <v>49</v>
      </c>
      <c r="I44" s="15"/>
      <c r="J44" s="15">
        <v>8.5</v>
      </c>
      <c r="K44" s="15" t="s">
        <v>40</v>
      </c>
      <c r="L44" s="15"/>
      <c r="M44" s="39">
        <v>90.3</v>
      </c>
      <c r="N44" s="16">
        <v>87.2</v>
      </c>
      <c r="O44" s="38">
        <v>94.4</v>
      </c>
      <c r="P44" s="38">
        <v>90.47</v>
      </c>
      <c r="Q44" s="38">
        <v>87.22</v>
      </c>
      <c r="R44" s="38">
        <v>94.43</v>
      </c>
      <c r="S44" s="38">
        <v>90.47</v>
      </c>
      <c r="T44" s="38">
        <v>87.22</v>
      </c>
      <c r="U44" s="38">
        <v>94.43</v>
      </c>
      <c r="V44" s="39"/>
      <c r="W44" s="16">
        <v>2.119</v>
      </c>
      <c r="X44" s="15"/>
      <c r="Y44" s="15"/>
      <c r="Z44" s="39">
        <f t="shared" si="5"/>
        <v>2.119</v>
      </c>
      <c r="AA44" s="16" t="s">
        <v>108</v>
      </c>
      <c r="AB44" s="49">
        <f t="shared" si="7"/>
        <v>211.9</v>
      </c>
      <c r="AC44" s="48">
        <f t="shared" si="6"/>
        <v>190.71</v>
      </c>
      <c r="AD44" s="48">
        <f>INT(AC44*$AF$4)</f>
        <v>115</v>
      </c>
      <c r="AE44" s="16"/>
    </row>
    <row r="45" spans="1:31">
      <c r="A45" s="15"/>
      <c r="B45" s="22"/>
      <c r="C45" s="15"/>
      <c r="D45" s="15"/>
      <c r="E45" s="16" t="s">
        <v>132</v>
      </c>
      <c r="F45" s="15" t="s">
        <v>133</v>
      </c>
      <c r="G45" s="15" t="s">
        <v>38</v>
      </c>
      <c r="H45" s="15" t="s">
        <v>49</v>
      </c>
      <c r="I45" s="15"/>
      <c r="J45" s="15">
        <v>8.5</v>
      </c>
      <c r="K45" s="15" t="s">
        <v>40</v>
      </c>
      <c r="L45" s="15"/>
      <c r="M45" s="39">
        <v>90.9</v>
      </c>
      <c r="N45" s="16">
        <v>88.6</v>
      </c>
      <c r="O45" s="38">
        <v>94.1</v>
      </c>
      <c r="P45" s="38">
        <v>91.92</v>
      </c>
      <c r="Q45" s="38">
        <v>90.29</v>
      </c>
      <c r="R45" s="38">
        <v>93.91</v>
      </c>
      <c r="S45" s="38">
        <v>91.92</v>
      </c>
      <c r="T45" s="38">
        <v>90.29</v>
      </c>
      <c r="U45" s="38">
        <v>93.91</v>
      </c>
      <c r="V45" s="39"/>
      <c r="W45" s="16">
        <v>2.364</v>
      </c>
      <c r="X45" s="15"/>
      <c r="Y45" s="15"/>
      <c r="Z45" s="39">
        <f t="shared" si="5"/>
        <v>2.364</v>
      </c>
      <c r="AA45" s="16" t="s">
        <v>108</v>
      </c>
      <c r="AB45" s="49">
        <f t="shared" si="7"/>
        <v>236.4</v>
      </c>
      <c r="AC45" s="48">
        <f t="shared" si="6"/>
        <v>212.76</v>
      </c>
      <c r="AD45" s="48">
        <f>INT(AC45*$AF$4)</f>
        <v>128</v>
      </c>
      <c r="AE45" s="16"/>
    </row>
    <row r="46" spans="1:31">
      <c r="A46" s="15"/>
      <c r="B46" s="22"/>
      <c r="C46" s="15"/>
      <c r="D46" s="15"/>
      <c r="E46" s="20" t="s">
        <v>134</v>
      </c>
      <c r="F46" s="20" t="s">
        <v>135</v>
      </c>
      <c r="G46" s="23"/>
      <c r="H46" s="15" t="s">
        <v>49</v>
      </c>
      <c r="I46" s="15"/>
      <c r="J46" s="15"/>
      <c r="K46" s="15" t="s">
        <v>40</v>
      </c>
      <c r="L46" s="15"/>
      <c r="M46" s="39"/>
      <c r="N46" s="16"/>
      <c r="O46" s="38"/>
      <c r="P46" s="23">
        <v>86.41</v>
      </c>
      <c r="Q46" s="23">
        <v>84.74</v>
      </c>
      <c r="R46" s="23">
        <v>88.46</v>
      </c>
      <c r="S46" s="38"/>
      <c r="T46" s="38"/>
      <c r="U46" s="38"/>
      <c r="V46" s="39"/>
      <c r="W46" s="16">
        <v>1</v>
      </c>
      <c r="X46" s="15"/>
      <c r="Y46" s="15"/>
      <c r="Z46" s="39">
        <f t="shared" si="5"/>
        <v>1</v>
      </c>
      <c r="AA46" s="16" t="s">
        <v>136</v>
      </c>
      <c r="AB46" s="49">
        <f t="shared" si="7"/>
        <v>100</v>
      </c>
      <c r="AC46" s="48">
        <f t="shared" si="6"/>
        <v>90</v>
      </c>
      <c r="AD46" s="48">
        <f>INT(AC46*$AF$4)</f>
        <v>54</v>
      </c>
      <c r="AE46" s="16"/>
    </row>
    <row r="47" spans="1:31">
      <c r="A47" s="14">
        <v>5</v>
      </c>
      <c r="B47" s="24" t="s">
        <v>137</v>
      </c>
      <c r="C47" s="24" t="s">
        <v>69</v>
      </c>
      <c r="D47" s="24" t="s">
        <v>70</v>
      </c>
      <c r="E47" s="25" t="s">
        <v>138</v>
      </c>
      <c r="F47" s="25" t="s">
        <v>139</v>
      </c>
      <c r="G47" s="26" t="s">
        <v>48</v>
      </c>
      <c r="H47" s="15" t="s">
        <v>49</v>
      </c>
      <c r="I47" s="15">
        <v>24</v>
      </c>
      <c r="J47" s="15">
        <v>16</v>
      </c>
      <c r="K47" s="15" t="s">
        <v>40</v>
      </c>
      <c r="L47" s="15">
        <v>2018</v>
      </c>
      <c r="M47" s="39">
        <v>83.64</v>
      </c>
      <c r="N47" s="16">
        <v>87.91</v>
      </c>
      <c r="O47" s="38">
        <v>78.42</v>
      </c>
      <c r="P47" s="38">
        <v>88.11</v>
      </c>
      <c r="Q47" s="38">
        <v>89.81</v>
      </c>
      <c r="R47" s="38">
        <v>86.03</v>
      </c>
      <c r="S47" s="38">
        <v>88.58</v>
      </c>
      <c r="T47" s="38">
        <v>90.67</v>
      </c>
      <c r="U47" s="38">
        <v>86.03</v>
      </c>
      <c r="V47" s="39"/>
      <c r="W47" s="16">
        <v>1</v>
      </c>
      <c r="X47" s="15"/>
      <c r="Y47" s="15"/>
      <c r="Z47" s="39">
        <f t="shared" si="5"/>
        <v>1</v>
      </c>
      <c r="AA47" s="16" t="s">
        <v>28</v>
      </c>
      <c r="AB47" s="48">
        <f t="shared" ref="AB47:AB50" si="8">300*Z47</f>
        <v>300</v>
      </c>
      <c r="AC47" s="48">
        <f t="shared" si="6"/>
        <v>270</v>
      </c>
      <c r="AD47" s="48">
        <f>INT(AC47*$AF$4)</f>
        <v>163</v>
      </c>
      <c r="AE47" s="15"/>
    </row>
    <row r="48" spans="1:31">
      <c r="A48" s="21"/>
      <c r="B48" s="27"/>
      <c r="C48" s="27"/>
      <c r="D48" s="27"/>
      <c r="E48" s="25" t="s">
        <v>139</v>
      </c>
      <c r="F48" s="25" t="s">
        <v>140</v>
      </c>
      <c r="G48" s="26" t="s">
        <v>48</v>
      </c>
      <c r="H48" s="15" t="s">
        <v>49</v>
      </c>
      <c r="I48" s="26">
        <v>43</v>
      </c>
      <c r="J48" s="26">
        <v>24</v>
      </c>
      <c r="K48" s="15" t="s">
        <v>40</v>
      </c>
      <c r="L48" s="26">
        <v>2017</v>
      </c>
      <c r="M48" s="39">
        <v>80.13</v>
      </c>
      <c r="N48" s="16">
        <v>81.04</v>
      </c>
      <c r="O48" s="38">
        <v>79.01</v>
      </c>
      <c r="P48" s="38">
        <v>80.13</v>
      </c>
      <c r="Q48" s="38">
        <v>81.04</v>
      </c>
      <c r="R48" s="38">
        <v>79.01</v>
      </c>
      <c r="S48" s="38">
        <v>80.13</v>
      </c>
      <c r="T48" s="38">
        <v>81.04</v>
      </c>
      <c r="U48" s="38">
        <v>79.01</v>
      </c>
      <c r="V48" s="39"/>
      <c r="W48" s="16">
        <v>3.5</v>
      </c>
      <c r="X48" s="26"/>
      <c r="Y48" s="26"/>
      <c r="Z48" s="39">
        <f t="shared" si="5"/>
        <v>3.5</v>
      </c>
      <c r="AA48" s="16" t="s">
        <v>28</v>
      </c>
      <c r="AB48" s="48">
        <f t="shared" si="8"/>
        <v>1050</v>
      </c>
      <c r="AC48" s="48">
        <f t="shared" si="6"/>
        <v>945</v>
      </c>
      <c r="AD48" s="48">
        <f>INT(AC48*$AF$4)</f>
        <v>572</v>
      </c>
      <c r="AE48" s="16" t="s">
        <v>55</v>
      </c>
    </row>
    <row r="49" spans="1:31">
      <c r="A49" s="21"/>
      <c r="B49" s="27"/>
      <c r="C49" s="27"/>
      <c r="D49" s="27"/>
      <c r="E49" s="16" t="s">
        <v>141</v>
      </c>
      <c r="F49" s="16" t="s">
        <v>142</v>
      </c>
      <c r="G49" s="26" t="s">
        <v>48</v>
      </c>
      <c r="H49" s="15" t="s">
        <v>49</v>
      </c>
      <c r="I49" s="26"/>
      <c r="J49" s="26"/>
      <c r="K49" s="15" t="s">
        <v>40</v>
      </c>
      <c r="L49" s="26"/>
      <c r="M49" s="39"/>
      <c r="N49" s="16"/>
      <c r="O49" s="38"/>
      <c r="P49" s="38">
        <v>82</v>
      </c>
      <c r="Q49" s="38">
        <v>87.6</v>
      </c>
      <c r="R49" s="38">
        <v>75.2</v>
      </c>
      <c r="S49" s="38"/>
      <c r="T49" s="38"/>
      <c r="U49" s="38"/>
      <c r="V49" s="39"/>
      <c r="W49" s="16">
        <v>2.678</v>
      </c>
      <c r="X49" s="26"/>
      <c r="Y49" s="26"/>
      <c r="Z49" s="39">
        <f t="shared" si="5"/>
        <v>2.678</v>
      </c>
      <c r="AA49" s="16" t="s">
        <v>28</v>
      </c>
      <c r="AB49" s="48">
        <f t="shared" si="8"/>
        <v>803.4</v>
      </c>
      <c r="AC49" s="48">
        <f t="shared" si="6"/>
        <v>723.06</v>
      </c>
      <c r="AD49" s="48">
        <f>INT(AC49*$AF$4)</f>
        <v>438</v>
      </c>
      <c r="AE49" s="16" t="s">
        <v>55</v>
      </c>
    </row>
    <row r="50" spans="1:31">
      <c r="A50" s="21"/>
      <c r="B50" s="27"/>
      <c r="C50" s="27"/>
      <c r="D50" s="27"/>
      <c r="E50" s="20" t="s">
        <v>143</v>
      </c>
      <c r="F50" s="20" t="s">
        <v>144</v>
      </c>
      <c r="G50" s="26"/>
      <c r="H50" s="15" t="s">
        <v>49</v>
      </c>
      <c r="I50" s="26"/>
      <c r="J50" s="26"/>
      <c r="K50" s="15" t="s">
        <v>40</v>
      </c>
      <c r="L50" s="26"/>
      <c r="M50" s="39"/>
      <c r="N50" s="16"/>
      <c r="O50" s="38"/>
      <c r="P50" s="37">
        <v>88.64</v>
      </c>
      <c r="Q50" s="37">
        <v>86.97</v>
      </c>
      <c r="R50" s="37">
        <v>90.68</v>
      </c>
      <c r="S50" s="38"/>
      <c r="T50" s="38"/>
      <c r="U50" s="38"/>
      <c r="V50" s="39"/>
      <c r="W50" s="16">
        <v>0.5</v>
      </c>
      <c r="X50" s="26"/>
      <c r="Y50" s="26"/>
      <c r="Z50" s="39">
        <f t="shared" si="5"/>
        <v>0.5</v>
      </c>
      <c r="AA50" s="16" t="s">
        <v>28</v>
      </c>
      <c r="AB50" s="48">
        <f t="shared" si="8"/>
        <v>150</v>
      </c>
      <c r="AC50" s="48">
        <f t="shared" si="6"/>
        <v>135</v>
      </c>
      <c r="AD50" s="48">
        <f>INT(AC50*$AF$4)</f>
        <v>81</v>
      </c>
      <c r="AE50" s="16" t="s">
        <v>50</v>
      </c>
    </row>
    <row r="51" spans="1:31">
      <c r="A51" s="21"/>
      <c r="B51" s="27"/>
      <c r="C51" s="27"/>
      <c r="D51" s="27"/>
      <c r="E51" s="25" t="s">
        <v>144</v>
      </c>
      <c r="F51" s="25" t="s">
        <v>145</v>
      </c>
      <c r="G51" s="26" t="s">
        <v>48</v>
      </c>
      <c r="H51" s="15" t="s">
        <v>49</v>
      </c>
      <c r="I51" s="26">
        <v>43</v>
      </c>
      <c r="J51" s="26">
        <v>24</v>
      </c>
      <c r="K51" s="15" t="s">
        <v>40</v>
      </c>
      <c r="L51" s="26">
        <v>2018</v>
      </c>
      <c r="M51" s="39">
        <v>89.08</v>
      </c>
      <c r="N51" s="16">
        <v>88.45</v>
      </c>
      <c r="O51" s="38">
        <v>89.86</v>
      </c>
      <c r="P51" s="38">
        <v>91.61</v>
      </c>
      <c r="Q51" s="38">
        <v>92.24</v>
      </c>
      <c r="R51" s="38">
        <v>90.83</v>
      </c>
      <c r="S51" s="38">
        <v>92.76</v>
      </c>
      <c r="T51" s="38">
        <v>94.34</v>
      </c>
      <c r="U51" s="38">
        <v>90.83</v>
      </c>
      <c r="V51" s="39"/>
      <c r="W51" s="16">
        <v>2</v>
      </c>
      <c r="X51" s="26"/>
      <c r="Y51" s="26"/>
      <c r="Z51" s="39">
        <f t="shared" si="5"/>
        <v>2</v>
      </c>
      <c r="AA51" s="16" t="s">
        <v>28</v>
      </c>
      <c r="AB51" s="48">
        <f>600*2</f>
        <v>1200</v>
      </c>
      <c r="AC51" s="48">
        <f t="shared" si="6"/>
        <v>1080</v>
      </c>
      <c r="AD51" s="48">
        <f>INT(AC51*$AF$4)</f>
        <v>654</v>
      </c>
      <c r="AE51" s="38"/>
    </row>
    <row r="52" spans="1:31">
      <c r="A52" s="21"/>
      <c r="B52" s="27"/>
      <c r="C52" s="27"/>
      <c r="D52" s="27"/>
      <c r="E52" s="25" t="s">
        <v>145</v>
      </c>
      <c r="F52" s="25" t="s">
        <v>146</v>
      </c>
      <c r="G52" s="26" t="s">
        <v>48</v>
      </c>
      <c r="H52" s="15" t="s">
        <v>49</v>
      </c>
      <c r="I52" s="26">
        <v>30.5</v>
      </c>
      <c r="J52" s="26">
        <v>16</v>
      </c>
      <c r="K52" s="15" t="s">
        <v>40</v>
      </c>
      <c r="L52" s="26">
        <v>2018</v>
      </c>
      <c r="M52" s="39">
        <v>89.27</v>
      </c>
      <c r="N52" s="16">
        <v>89.25</v>
      </c>
      <c r="O52" s="38">
        <v>89.3</v>
      </c>
      <c r="P52" s="38">
        <v>94.15</v>
      </c>
      <c r="Q52" s="38">
        <v>95.78</v>
      </c>
      <c r="R52" s="38">
        <v>92.17</v>
      </c>
      <c r="S52" s="38">
        <v>94.25</v>
      </c>
      <c r="T52" s="38">
        <v>95.96</v>
      </c>
      <c r="U52" s="38">
        <v>92.17</v>
      </c>
      <c r="V52" s="39"/>
      <c r="W52" s="16">
        <v>10</v>
      </c>
      <c r="X52" s="26"/>
      <c r="Y52" s="26"/>
      <c r="Z52" s="39">
        <f t="shared" si="5"/>
        <v>10</v>
      </c>
      <c r="AA52" s="16" t="s">
        <v>28</v>
      </c>
      <c r="AB52" s="48">
        <f>Z52*200</f>
        <v>2000</v>
      </c>
      <c r="AC52" s="48">
        <f t="shared" si="6"/>
        <v>1800</v>
      </c>
      <c r="AD52" s="48">
        <f>INT(AC52*$AF$4)</f>
        <v>1090</v>
      </c>
      <c r="AE52" s="38"/>
    </row>
    <row r="53" spans="1:31">
      <c r="A53" s="17"/>
      <c r="B53" s="28"/>
      <c r="C53" s="28"/>
      <c r="D53" s="28"/>
      <c r="E53" s="29" t="s">
        <v>147</v>
      </c>
      <c r="F53" s="30"/>
      <c r="G53" s="26"/>
      <c r="H53" s="15"/>
      <c r="I53" s="26"/>
      <c r="J53" s="26"/>
      <c r="K53" s="26"/>
      <c r="L53" s="26"/>
      <c r="M53" s="39"/>
      <c r="N53" s="16"/>
      <c r="O53" s="38"/>
      <c r="P53" s="38"/>
      <c r="Q53" s="38"/>
      <c r="R53" s="38"/>
      <c r="S53" s="38"/>
      <c r="T53" s="38"/>
      <c r="U53" s="38"/>
      <c r="V53" s="39"/>
      <c r="W53" s="16"/>
      <c r="X53" s="26"/>
      <c r="Y53" s="26"/>
      <c r="Z53" s="39"/>
      <c r="AA53" s="16" t="s">
        <v>148</v>
      </c>
      <c r="AB53" s="48">
        <f>14.3*2*40</f>
        <v>1144</v>
      </c>
      <c r="AC53" s="48">
        <v>1080</v>
      </c>
      <c r="AD53" s="48">
        <f>INT(AC53*$AF$4)</f>
        <v>654</v>
      </c>
      <c r="AE53" s="38"/>
    </row>
    <row r="54" spans="1:31">
      <c r="A54" s="14">
        <v>6</v>
      </c>
      <c r="B54" s="31" t="s">
        <v>149</v>
      </c>
      <c r="C54" s="14" t="s">
        <v>69</v>
      </c>
      <c r="D54" s="32" t="s">
        <v>70</v>
      </c>
      <c r="E54" s="20" t="s">
        <v>150</v>
      </c>
      <c r="F54" s="20" t="s">
        <v>151</v>
      </c>
      <c r="G54" s="26" t="s">
        <v>48</v>
      </c>
      <c r="H54" s="15" t="s">
        <v>49</v>
      </c>
      <c r="I54" s="15"/>
      <c r="J54" s="15"/>
      <c r="K54" s="15" t="s">
        <v>40</v>
      </c>
      <c r="L54" s="15"/>
      <c r="M54" s="37"/>
      <c r="N54" s="37"/>
      <c r="O54" s="38"/>
      <c r="P54" s="23">
        <v>86.55</v>
      </c>
      <c r="Q54" s="23">
        <v>90.81</v>
      </c>
      <c r="R54" s="23">
        <v>81.35</v>
      </c>
      <c r="S54" s="38"/>
      <c r="T54" s="38"/>
      <c r="U54" s="38"/>
      <c r="V54" s="38"/>
      <c r="W54" s="39">
        <v>1.442</v>
      </c>
      <c r="X54" s="15"/>
      <c r="Y54" s="15"/>
      <c r="Z54" s="39">
        <f t="shared" ref="Z54:Z66" si="9">SUM(V54:Y54)</f>
        <v>1.442</v>
      </c>
      <c r="AA54" s="16" t="s">
        <v>28</v>
      </c>
      <c r="AB54" s="47">
        <f t="shared" ref="AB54:AB57" si="10">220*Z54</f>
        <v>317.24</v>
      </c>
      <c r="AC54" s="48">
        <f t="shared" ref="AC54:AC72" si="11">AB54*0.9</f>
        <v>285.516</v>
      </c>
      <c r="AD54" s="48">
        <f>INT(AC54*$AF$4)</f>
        <v>172</v>
      </c>
      <c r="AE54" s="16" t="s">
        <v>55</v>
      </c>
    </row>
    <row r="55" spans="1:31">
      <c r="A55" s="21"/>
      <c r="B55" s="33"/>
      <c r="C55" s="21"/>
      <c r="D55" s="34"/>
      <c r="E55" s="20" t="s">
        <v>152</v>
      </c>
      <c r="F55" s="20" t="s">
        <v>153</v>
      </c>
      <c r="G55" s="26" t="s">
        <v>48</v>
      </c>
      <c r="H55" s="15" t="s">
        <v>49</v>
      </c>
      <c r="I55" s="15"/>
      <c r="J55" s="15"/>
      <c r="K55" s="15" t="s">
        <v>40</v>
      </c>
      <c r="L55" s="15"/>
      <c r="M55" s="37"/>
      <c r="N55" s="37"/>
      <c r="O55" s="38"/>
      <c r="P55" s="23">
        <v>84.18</v>
      </c>
      <c r="Q55" s="23">
        <v>89.85</v>
      </c>
      <c r="R55" s="23">
        <v>77.25</v>
      </c>
      <c r="S55" s="38"/>
      <c r="T55" s="38"/>
      <c r="U55" s="38"/>
      <c r="V55" s="38"/>
      <c r="W55" s="39">
        <v>0.5</v>
      </c>
      <c r="X55" s="15"/>
      <c r="Y55" s="15"/>
      <c r="Z55" s="39">
        <f t="shared" si="9"/>
        <v>0.5</v>
      </c>
      <c r="AA55" s="16" t="s">
        <v>28</v>
      </c>
      <c r="AB55" s="47">
        <f t="shared" si="10"/>
        <v>110</v>
      </c>
      <c r="AC55" s="48">
        <f t="shared" si="11"/>
        <v>99</v>
      </c>
      <c r="AD55" s="48">
        <f>INT(AC55*$AF$4)</f>
        <v>59</v>
      </c>
      <c r="AE55" s="16" t="s">
        <v>55</v>
      </c>
    </row>
    <row r="56" spans="1:31">
      <c r="A56" s="21"/>
      <c r="B56" s="33"/>
      <c r="C56" s="21"/>
      <c r="D56" s="34"/>
      <c r="E56" s="20" t="s">
        <v>154</v>
      </c>
      <c r="F56" s="20" t="s">
        <v>155</v>
      </c>
      <c r="G56" s="26" t="s">
        <v>48</v>
      </c>
      <c r="H56" s="15" t="s">
        <v>49</v>
      </c>
      <c r="I56" s="15"/>
      <c r="J56" s="15"/>
      <c r="K56" s="15" t="s">
        <v>40</v>
      </c>
      <c r="L56" s="15"/>
      <c r="M56" s="37"/>
      <c r="N56" s="37"/>
      <c r="O56" s="38"/>
      <c r="P56" s="23">
        <v>83.93</v>
      </c>
      <c r="Q56" s="23">
        <v>80.15</v>
      </c>
      <c r="R56" s="23">
        <v>88.55</v>
      </c>
      <c r="S56" s="38"/>
      <c r="T56" s="38"/>
      <c r="U56" s="38"/>
      <c r="V56" s="38"/>
      <c r="W56" s="39">
        <v>0.1</v>
      </c>
      <c r="X56" s="15"/>
      <c r="Y56" s="15"/>
      <c r="Z56" s="39">
        <f t="shared" si="9"/>
        <v>0.1</v>
      </c>
      <c r="AA56" s="16" t="s">
        <v>28</v>
      </c>
      <c r="AB56" s="47">
        <f t="shared" si="10"/>
        <v>22</v>
      </c>
      <c r="AC56" s="48">
        <f t="shared" si="11"/>
        <v>19.8</v>
      </c>
      <c r="AD56" s="48">
        <f>INT(AC56*$AF$4)</f>
        <v>11</v>
      </c>
      <c r="AE56" s="16"/>
    </row>
    <row r="57" s="1" customFormat="1" spans="1:32">
      <c r="A57" s="21"/>
      <c r="B57" s="33"/>
      <c r="C57" s="21"/>
      <c r="D57" s="34"/>
      <c r="E57" s="20" t="s">
        <v>155</v>
      </c>
      <c r="F57" s="20" t="s">
        <v>156</v>
      </c>
      <c r="G57" s="26" t="s">
        <v>48</v>
      </c>
      <c r="H57" s="15" t="s">
        <v>49</v>
      </c>
      <c r="I57" s="15"/>
      <c r="J57" s="15"/>
      <c r="K57" s="15" t="s">
        <v>40</v>
      </c>
      <c r="L57" s="15"/>
      <c r="M57" s="37"/>
      <c r="N57" s="37"/>
      <c r="O57" s="38"/>
      <c r="P57" s="23">
        <v>84.76</v>
      </c>
      <c r="Q57" s="23">
        <v>81.38</v>
      </c>
      <c r="R57" s="23">
        <v>88.9</v>
      </c>
      <c r="S57" s="38"/>
      <c r="T57" s="38"/>
      <c r="U57" s="38"/>
      <c r="V57" s="38"/>
      <c r="W57" s="39">
        <v>0.7</v>
      </c>
      <c r="X57" s="15"/>
      <c r="Y57" s="15"/>
      <c r="Z57" s="39">
        <f t="shared" si="9"/>
        <v>0.7</v>
      </c>
      <c r="AA57" s="16" t="s">
        <v>28</v>
      </c>
      <c r="AB57" s="47">
        <f t="shared" si="10"/>
        <v>154</v>
      </c>
      <c r="AC57" s="48">
        <f t="shared" si="11"/>
        <v>138.6</v>
      </c>
      <c r="AD57" s="48">
        <f>INT(AC57*$AF$4)</f>
        <v>83</v>
      </c>
      <c r="AE57" s="16" t="s">
        <v>55</v>
      </c>
      <c r="AF57" s="6"/>
    </row>
    <row r="58" spans="1:31">
      <c r="A58" s="21"/>
      <c r="B58" s="33"/>
      <c r="C58" s="21"/>
      <c r="D58" s="34"/>
      <c r="E58" s="25">
        <v>353000</v>
      </c>
      <c r="F58" s="25">
        <v>355000</v>
      </c>
      <c r="G58" s="26" t="s">
        <v>48</v>
      </c>
      <c r="H58" s="15" t="s">
        <v>49</v>
      </c>
      <c r="I58" s="26"/>
      <c r="J58" s="26"/>
      <c r="K58" s="15" t="s">
        <v>40</v>
      </c>
      <c r="L58" s="26"/>
      <c r="M58" s="39">
        <v>86.33</v>
      </c>
      <c r="N58" s="16">
        <v>86.71</v>
      </c>
      <c r="O58" s="38">
        <v>85.87</v>
      </c>
      <c r="P58" s="38">
        <v>88.77</v>
      </c>
      <c r="Q58" s="38">
        <v>91.21</v>
      </c>
      <c r="R58" s="38">
        <v>85.8</v>
      </c>
      <c r="S58" s="38">
        <v>90.58</v>
      </c>
      <c r="T58" s="38">
        <v>94.5</v>
      </c>
      <c r="U58" s="38">
        <v>85.8</v>
      </c>
      <c r="V58" s="39"/>
      <c r="W58" s="16">
        <v>2</v>
      </c>
      <c r="X58" s="26"/>
      <c r="Y58" s="26"/>
      <c r="Z58" s="39">
        <f t="shared" si="9"/>
        <v>2</v>
      </c>
      <c r="AA58" s="16" t="s">
        <v>28</v>
      </c>
      <c r="AB58" s="49">
        <v>700</v>
      </c>
      <c r="AC58" s="48">
        <f t="shared" si="11"/>
        <v>630</v>
      </c>
      <c r="AD58" s="48">
        <f>INT(AC58*$AF$4)</f>
        <v>381</v>
      </c>
      <c r="AE58" s="50"/>
    </row>
    <row r="59" spans="1:31">
      <c r="A59" s="21"/>
      <c r="B59" s="33"/>
      <c r="C59" s="21"/>
      <c r="D59" s="34"/>
      <c r="E59" s="20" t="s">
        <v>157</v>
      </c>
      <c r="F59" s="20" t="s">
        <v>158</v>
      </c>
      <c r="G59" s="26" t="s">
        <v>48</v>
      </c>
      <c r="H59" s="15" t="s">
        <v>49</v>
      </c>
      <c r="I59" s="15"/>
      <c r="J59" s="15"/>
      <c r="K59" s="15" t="s">
        <v>40</v>
      </c>
      <c r="L59" s="15"/>
      <c r="M59" s="37"/>
      <c r="N59" s="37"/>
      <c r="O59" s="38"/>
      <c r="P59" s="23">
        <v>87.51</v>
      </c>
      <c r="Q59" s="23">
        <v>90.32</v>
      </c>
      <c r="R59" s="23">
        <v>84.07</v>
      </c>
      <c r="S59" s="38"/>
      <c r="T59" s="38"/>
      <c r="U59" s="38"/>
      <c r="V59" s="38"/>
      <c r="W59" s="39">
        <v>1.38</v>
      </c>
      <c r="X59" s="15"/>
      <c r="Y59" s="15"/>
      <c r="Z59" s="39">
        <f t="shared" si="9"/>
        <v>1.38</v>
      </c>
      <c r="AA59" s="16" t="s">
        <v>28</v>
      </c>
      <c r="AB59" s="47">
        <f t="shared" ref="AB59:AB66" si="12">220*Z59</f>
        <v>303.6</v>
      </c>
      <c r="AC59" s="48">
        <f t="shared" si="11"/>
        <v>273.24</v>
      </c>
      <c r="AD59" s="48">
        <f>INT(AC59*$AF$4)</f>
        <v>165</v>
      </c>
      <c r="AE59" s="16"/>
    </row>
    <row r="60" spans="1:31">
      <c r="A60" s="21"/>
      <c r="B60" s="33"/>
      <c r="C60" s="21"/>
      <c r="D60" s="34"/>
      <c r="E60" s="20" t="s">
        <v>159</v>
      </c>
      <c r="F60" s="20" t="s">
        <v>160</v>
      </c>
      <c r="G60" s="26" t="s">
        <v>48</v>
      </c>
      <c r="H60" s="15" t="s">
        <v>49</v>
      </c>
      <c r="I60" s="15"/>
      <c r="J60" s="15"/>
      <c r="K60" s="15" t="s">
        <v>40</v>
      </c>
      <c r="L60" s="15"/>
      <c r="M60" s="37"/>
      <c r="N60" s="37"/>
      <c r="O60" s="38"/>
      <c r="P60" s="23">
        <v>87.38</v>
      </c>
      <c r="Q60" s="23">
        <v>89.77</v>
      </c>
      <c r="R60" s="23">
        <v>84.45</v>
      </c>
      <c r="S60" s="38"/>
      <c r="T60" s="38"/>
      <c r="U60" s="38"/>
      <c r="V60" s="38"/>
      <c r="W60" s="39">
        <v>0.5</v>
      </c>
      <c r="X60" s="15"/>
      <c r="Y60" s="15"/>
      <c r="Z60" s="39">
        <f t="shared" si="9"/>
        <v>0.5</v>
      </c>
      <c r="AA60" s="16" t="s">
        <v>28</v>
      </c>
      <c r="AB60" s="47">
        <f t="shared" si="12"/>
        <v>110</v>
      </c>
      <c r="AC60" s="48">
        <f t="shared" si="11"/>
        <v>99</v>
      </c>
      <c r="AD60" s="48">
        <f>INT(AC60*$AF$4)</f>
        <v>59</v>
      </c>
      <c r="AE60" s="16" t="s">
        <v>55</v>
      </c>
    </row>
    <row r="61" spans="1:31">
      <c r="A61" s="21"/>
      <c r="B61" s="33"/>
      <c r="C61" s="21"/>
      <c r="D61" s="34"/>
      <c r="E61" s="20" t="s">
        <v>161</v>
      </c>
      <c r="F61" s="20" t="s">
        <v>162</v>
      </c>
      <c r="G61" s="26" t="s">
        <v>48</v>
      </c>
      <c r="H61" s="15" t="s">
        <v>49</v>
      </c>
      <c r="I61" s="15"/>
      <c r="J61" s="15"/>
      <c r="K61" s="15" t="s">
        <v>40</v>
      </c>
      <c r="L61" s="15"/>
      <c r="M61" s="39"/>
      <c r="N61" s="16"/>
      <c r="O61" s="38"/>
      <c r="P61" s="23">
        <v>88.87</v>
      </c>
      <c r="Q61" s="23">
        <v>89.41</v>
      </c>
      <c r="R61" s="23">
        <v>88.22</v>
      </c>
      <c r="S61" s="38"/>
      <c r="T61" s="38"/>
      <c r="U61" s="38"/>
      <c r="V61" s="39"/>
      <c r="W61" s="16">
        <v>0.59</v>
      </c>
      <c r="X61" s="15"/>
      <c r="Y61" s="15"/>
      <c r="Z61" s="39">
        <f t="shared" si="9"/>
        <v>0.59</v>
      </c>
      <c r="AA61" s="16" t="s">
        <v>28</v>
      </c>
      <c r="AB61" s="47">
        <f t="shared" si="12"/>
        <v>129.8</v>
      </c>
      <c r="AC61" s="48">
        <f t="shared" si="11"/>
        <v>116.82</v>
      </c>
      <c r="AD61" s="48">
        <f>INT(AC61*$AF$4)</f>
        <v>70</v>
      </c>
      <c r="AE61" s="16" t="s">
        <v>55</v>
      </c>
    </row>
    <row r="62" spans="1:31">
      <c r="A62" s="21"/>
      <c r="B62" s="33"/>
      <c r="C62" s="21"/>
      <c r="D62" s="34"/>
      <c r="E62" s="20" t="s">
        <v>162</v>
      </c>
      <c r="F62" s="20" t="s">
        <v>163</v>
      </c>
      <c r="G62" s="26" t="s">
        <v>48</v>
      </c>
      <c r="H62" s="15" t="s">
        <v>49</v>
      </c>
      <c r="I62" s="15"/>
      <c r="J62" s="15"/>
      <c r="K62" s="15" t="s">
        <v>40</v>
      </c>
      <c r="L62" s="15"/>
      <c r="M62" s="39"/>
      <c r="N62" s="16"/>
      <c r="O62" s="38"/>
      <c r="P62" s="23">
        <v>89.15</v>
      </c>
      <c r="Q62" s="23">
        <v>89.21</v>
      </c>
      <c r="R62" s="23">
        <v>89.08</v>
      </c>
      <c r="S62" s="38"/>
      <c r="T62" s="38"/>
      <c r="U62" s="38"/>
      <c r="V62" s="39"/>
      <c r="W62" s="16">
        <v>0.41</v>
      </c>
      <c r="X62" s="15"/>
      <c r="Y62" s="15"/>
      <c r="Z62" s="39">
        <f t="shared" si="9"/>
        <v>0.41</v>
      </c>
      <c r="AA62" s="16" t="s">
        <v>28</v>
      </c>
      <c r="AB62" s="47">
        <f t="shared" si="12"/>
        <v>90.2</v>
      </c>
      <c r="AC62" s="48">
        <f t="shared" si="11"/>
        <v>81.18</v>
      </c>
      <c r="AD62" s="48">
        <f>INT(AC62*$AF$4)</f>
        <v>49</v>
      </c>
      <c r="AE62" s="16" t="s">
        <v>55</v>
      </c>
    </row>
    <row r="63" spans="1:31">
      <c r="A63" s="21"/>
      <c r="B63" s="33"/>
      <c r="C63" s="21"/>
      <c r="D63" s="34"/>
      <c r="E63" s="20" t="s">
        <v>164</v>
      </c>
      <c r="F63" s="20" t="s">
        <v>165</v>
      </c>
      <c r="G63" s="26" t="s">
        <v>48</v>
      </c>
      <c r="H63" s="15" t="s">
        <v>49</v>
      </c>
      <c r="I63" s="15"/>
      <c r="J63" s="15"/>
      <c r="K63" s="15" t="s">
        <v>40</v>
      </c>
      <c r="L63" s="15"/>
      <c r="M63" s="39"/>
      <c r="N63" s="16"/>
      <c r="O63" s="38"/>
      <c r="P63" s="23">
        <v>85.77</v>
      </c>
      <c r="Q63" s="23">
        <v>84.61</v>
      </c>
      <c r="R63" s="23">
        <v>87.18</v>
      </c>
      <c r="S63" s="38"/>
      <c r="T63" s="38"/>
      <c r="U63" s="38"/>
      <c r="V63" s="39"/>
      <c r="W63" s="16">
        <v>0.5</v>
      </c>
      <c r="X63" s="15"/>
      <c r="Y63" s="15"/>
      <c r="Z63" s="39">
        <f t="shared" si="9"/>
        <v>0.5</v>
      </c>
      <c r="AA63" s="16" t="s">
        <v>28</v>
      </c>
      <c r="AB63" s="47">
        <f t="shared" si="12"/>
        <v>110</v>
      </c>
      <c r="AC63" s="48">
        <f t="shared" si="11"/>
        <v>99</v>
      </c>
      <c r="AD63" s="48">
        <f>INT(AC63*$AF$4)</f>
        <v>59</v>
      </c>
      <c r="AE63" s="16" t="s">
        <v>50</v>
      </c>
    </row>
    <row r="64" spans="1:31">
      <c r="A64" s="21"/>
      <c r="B64" s="33"/>
      <c r="C64" s="21"/>
      <c r="D64" s="34"/>
      <c r="E64" s="20" t="s">
        <v>165</v>
      </c>
      <c r="F64" s="20" t="s">
        <v>166</v>
      </c>
      <c r="G64" s="26" t="s">
        <v>48</v>
      </c>
      <c r="H64" s="15" t="s">
        <v>49</v>
      </c>
      <c r="I64" s="15"/>
      <c r="J64" s="15"/>
      <c r="K64" s="15" t="s">
        <v>40</v>
      </c>
      <c r="L64" s="15"/>
      <c r="M64" s="39"/>
      <c r="N64" s="16"/>
      <c r="O64" s="38"/>
      <c r="P64" s="23">
        <v>89.28</v>
      </c>
      <c r="Q64" s="23">
        <v>86.18</v>
      </c>
      <c r="R64" s="23">
        <v>93.07</v>
      </c>
      <c r="S64" s="38"/>
      <c r="T64" s="38"/>
      <c r="U64" s="38"/>
      <c r="V64" s="39"/>
      <c r="W64" s="16">
        <v>0.5</v>
      </c>
      <c r="X64" s="15"/>
      <c r="Y64" s="15"/>
      <c r="Z64" s="39">
        <f t="shared" si="9"/>
        <v>0.5</v>
      </c>
      <c r="AA64" s="16" t="s">
        <v>28</v>
      </c>
      <c r="AB64" s="47">
        <f t="shared" si="12"/>
        <v>110</v>
      </c>
      <c r="AC64" s="48">
        <f t="shared" si="11"/>
        <v>99</v>
      </c>
      <c r="AD64" s="48">
        <f>INT(AC64*$AF$4)</f>
        <v>59</v>
      </c>
      <c r="AE64" s="16" t="s">
        <v>50</v>
      </c>
    </row>
    <row r="65" spans="1:31">
      <c r="A65" s="21"/>
      <c r="B65" s="33"/>
      <c r="C65" s="21"/>
      <c r="D65" s="34"/>
      <c r="E65" s="20" t="s">
        <v>167</v>
      </c>
      <c r="F65" s="20" t="s">
        <v>168</v>
      </c>
      <c r="G65" s="26" t="s">
        <v>48</v>
      </c>
      <c r="H65" s="15" t="s">
        <v>49</v>
      </c>
      <c r="I65" s="15"/>
      <c r="J65" s="15"/>
      <c r="K65" s="15" t="s">
        <v>40</v>
      </c>
      <c r="L65" s="15"/>
      <c r="M65" s="39"/>
      <c r="N65" s="16"/>
      <c r="O65" s="38"/>
      <c r="P65" s="23">
        <v>85.77</v>
      </c>
      <c r="Q65" s="23">
        <v>81.72</v>
      </c>
      <c r="R65" s="23">
        <v>90.72</v>
      </c>
      <c r="S65" s="38"/>
      <c r="T65" s="38"/>
      <c r="U65" s="38"/>
      <c r="V65" s="39"/>
      <c r="W65" s="16">
        <v>0.5</v>
      </c>
      <c r="X65" s="15"/>
      <c r="Y65" s="15"/>
      <c r="Z65" s="39">
        <f t="shared" si="9"/>
        <v>0.5</v>
      </c>
      <c r="AA65" s="16" t="s">
        <v>28</v>
      </c>
      <c r="AB65" s="47">
        <f t="shared" si="12"/>
        <v>110</v>
      </c>
      <c r="AC65" s="48">
        <f t="shared" si="11"/>
        <v>99</v>
      </c>
      <c r="AD65" s="48">
        <f>INT(AC65*$AF$4)</f>
        <v>59</v>
      </c>
      <c r="AE65" s="16" t="s">
        <v>50</v>
      </c>
    </row>
    <row r="66" spans="1:31">
      <c r="A66" s="21"/>
      <c r="B66" s="33"/>
      <c r="C66" s="21"/>
      <c r="D66" s="34"/>
      <c r="E66" s="20" t="s">
        <v>169</v>
      </c>
      <c r="F66" s="20" t="s">
        <v>170</v>
      </c>
      <c r="G66" s="26" t="s">
        <v>48</v>
      </c>
      <c r="H66" s="15" t="s">
        <v>49</v>
      </c>
      <c r="I66" s="15"/>
      <c r="J66" s="15"/>
      <c r="K66" s="15" t="s">
        <v>40</v>
      </c>
      <c r="L66" s="15"/>
      <c r="M66" s="39"/>
      <c r="N66" s="16"/>
      <c r="O66" s="38"/>
      <c r="P66" s="23">
        <v>84.26</v>
      </c>
      <c r="Q66" s="23">
        <v>86.66</v>
      </c>
      <c r="R66" s="23">
        <v>81.32</v>
      </c>
      <c r="S66" s="38"/>
      <c r="T66" s="38"/>
      <c r="U66" s="38"/>
      <c r="V66" s="39"/>
      <c r="W66" s="16">
        <v>0.71</v>
      </c>
      <c r="X66" s="15"/>
      <c r="Y66" s="15"/>
      <c r="Z66" s="39">
        <f t="shared" si="9"/>
        <v>0.71</v>
      </c>
      <c r="AA66" s="16" t="s">
        <v>28</v>
      </c>
      <c r="AB66" s="47">
        <f t="shared" si="12"/>
        <v>156.2</v>
      </c>
      <c r="AC66" s="48">
        <f t="shared" si="11"/>
        <v>140.58</v>
      </c>
      <c r="AD66" s="48">
        <f>INT(AC66*$AF$4)</f>
        <v>85</v>
      </c>
      <c r="AE66" s="16" t="s">
        <v>55</v>
      </c>
    </row>
    <row r="67" spans="1:31">
      <c r="A67" s="17"/>
      <c r="B67" s="51"/>
      <c r="C67" s="17"/>
      <c r="D67" s="52"/>
      <c r="E67" s="53" t="s">
        <v>171</v>
      </c>
      <c r="F67" s="54"/>
      <c r="G67" s="26"/>
      <c r="H67" s="15" t="s">
        <v>49</v>
      </c>
      <c r="I67" s="15"/>
      <c r="J67" s="15"/>
      <c r="K67" s="15" t="s">
        <v>40</v>
      </c>
      <c r="L67" s="15"/>
      <c r="M67" s="39"/>
      <c r="N67" s="16"/>
      <c r="O67" s="38"/>
      <c r="P67" s="23"/>
      <c r="Q67" s="23"/>
      <c r="R67" s="23"/>
      <c r="S67" s="38"/>
      <c r="T67" s="38"/>
      <c r="U67" s="38"/>
      <c r="V67" s="39"/>
      <c r="W67" s="16">
        <v>0.05</v>
      </c>
      <c r="X67" s="15"/>
      <c r="Y67" s="15"/>
      <c r="Z67" s="39">
        <v>0.05</v>
      </c>
      <c r="AA67" s="16" t="s">
        <v>44</v>
      </c>
      <c r="AB67" s="47">
        <f>20</f>
        <v>20</v>
      </c>
      <c r="AC67" s="48">
        <f t="shared" si="11"/>
        <v>18</v>
      </c>
      <c r="AD67" s="48">
        <f>INT(AC67*$AF$4)</f>
        <v>10</v>
      </c>
      <c r="AE67" s="16"/>
    </row>
    <row r="68" spans="1:31">
      <c r="A68" s="22">
        <v>7</v>
      </c>
      <c r="B68" s="22" t="s">
        <v>172</v>
      </c>
      <c r="C68" s="22" t="s">
        <v>126</v>
      </c>
      <c r="D68" s="22"/>
      <c r="E68" s="20" t="s">
        <v>173</v>
      </c>
      <c r="F68" s="20" t="s">
        <v>174</v>
      </c>
      <c r="G68" s="23" t="s">
        <v>38</v>
      </c>
      <c r="H68" s="15" t="s">
        <v>49</v>
      </c>
      <c r="I68" s="15"/>
      <c r="J68" s="15"/>
      <c r="K68" s="15" t="s">
        <v>40</v>
      </c>
      <c r="L68" s="15"/>
      <c r="M68" s="39"/>
      <c r="N68" s="16"/>
      <c r="O68" s="38"/>
      <c r="P68" s="23">
        <v>84.11</v>
      </c>
      <c r="Q68" s="23">
        <v>92.38</v>
      </c>
      <c r="R68" s="23">
        <v>74</v>
      </c>
      <c r="S68" s="38"/>
      <c r="T68" s="38"/>
      <c r="U68" s="38"/>
      <c r="V68" s="39"/>
      <c r="W68" s="16">
        <v>0.21</v>
      </c>
      <c r="X68" s="15"/>
      <c r="Y68" s="15"/>
      <c r="Z68" s="39">
        <f t="shared" ref="Z68:Z72" si="13">SUM(V68:Y68)</f>
        <v>0.21</v>
      </c>
      <c r="AA68" s="16" t="s">
        <v>28</v>
      </c>
      <c r="AB68" s="47">
        <f>120*Z68</f>
        <v>25.2</v>
      </c>
      <c r="AC68" s="48">
        <f t="shared" si="11"/>
        <v>22.68</v>
      </c>
      <c r="AD68" s="48">
        <f>INT(AC68*$AF$4)</f>
        <v>13</v>
      </c>
      <c r="AE68" s="16"/>
    </row>
    <row r="69" spans="1:31">
      <c r="A69" s="22"/>
      <c r="B69" s="22"/>
      <c r="C69" s="22"/>
      <c r="D69" s="22"/>
      <c r="E69" s="20" t="s">
        <v>175</v>
      </c>
      <c r="F69" s="20" t="s">
        <v>176</v>
      </c>
      <c r="G69" s="23" t="s">
        <v>48</v>
      </c>
      <c r="H69" s="15" t="s">
        <v>49</v>
      </c>
      <c r="I69" s="15"/>
      <c r="J69" s="15"/>
      <c r="K69" s="15" t="s">
        <v>40</v>
      </c>
      <c r="L69" s="15"/>
      <c r="M69" s="39"/>
      <c r="N69" s="16"/>
      <c r="O69" s="38"/>
      <c r="P69" s="23">
        <v>88</v>
      </c>
      <c r="Q69" s="23">
        <v>92.44</v>
      </c>
      <c r="R69" s="23">
        <v>82.57</v>
      </c>
      <c r="S69" s="38"/>
      <c r="T69" s="38"/>
      <c r="U69" s="38"/>
      <c r="V69" s="39"/>
      <c r="W69" s="16">
        <v>1.18</v>
      </c>
      <c r="X69" s="15"/>
      <c r="Y69" s="15"/>
      <c r="Z69" s="39">
        <f t="shared" si="13"/>
        <v>1.18</v>
      </c>
      <c r="AA69" s="16" t="s">
        <v>28</v>
      </c>
      <c r="AB69" s="47">
        <f t="shared" ref="AB69:AB72" si="14">220*Z69</f>
        <v>259.6</v>
      </c>
      <c r="AC69" s="48">
        <f t="shared" si="11"/>
        <v>233.64</v>
      </c>
      <c r="AD69" s="48">
        <f>INT(AC69*$AF$4)</f>
        <v>141</v>
      </c>
      <c r="AE69" s="16"/>
    </row>
    <row r="70" spans="1:31">
      <c r="A70" s="22"/>
      <c r="B70" s="22"/>
      <c r="C70" s="22"/>
      <c r="D70" s="22"/>
      <c r="E70" s="20" t="s">
        <v>177</v>
      </c>
      <c r="F70" s="20" t="s">
        <v>178</v>
      </c>
      <c r="G70" s="23" t="s">
        <v>48</v>
      </c>
      <c r="H70" s="15" t="s">
        <v>49</v>
      </c>
      <c r="I70" s="15"/>
      <c r="J70" s="15"/>
      <c r="K70" s="15" t="s">
        <v>40</v>
      </c>
      <c r="L70" s="15"/>
      <c r="M70" s="39"/>
      <c r="N70" s="16"/>
      <c r="O70" s="38"/>
      <c r="P70" s="23">
        <v>77.83</v>
      </c>
      <c r="Q70" s="23">
        <v>86.5</v>
      </c>
      <c r="R70" s="23">
        <v>67.23</v>
      </c>
      <c r="S70" s="38"/>
      <c r="T70" s="38"/>
      <c r="U70" s="38"/>
      <c r="V70" s="39"/>
      <c r="W70" s="16">
        <v>0.53</v>
      </c>
      <c r="X70" s="15"/>
      <c r="Y70" s="15"/>
      <c r="Z70" s="39">
        <f t="shared" si="13"/>
        <v>0.53</v>
      </c>
      <c r="AA70" s="16" t="s">
        <v>28</v>
      </c>
      <c r="AB70" s="47">
        <f t="shared" si="14"/>
        <v>116.6</v>
      </c>
      <c r="AC70" s="48">
        <f t="shared" si="11"/>
        <v>104.94</v>
      </c>
      <c r="AD70" s="48">
        <f>INT(AC70*$AF$4)</f>
        <v>63</v>
      </c>
      <c r="AE70" s="16" t="s">
        <v>50</v>
      </c>
    </row>
    <row r="71" spans="1:31">
      <c r="A71" s="22"/>
      <c r="B71" s="22"/>
      <c r="C71" s="22"/>
      <c r="D71" s="22"/>
      <c r="E71" s="20" t="s">
        <v>178</v>
      </c>
      <c r="F71" s="20" t="s">
        <v>179</v>
      </c>
      <c r="G71" s="23" t="s">
        <v>48</v>
      </c>
      <c r="H71" s="15" t="s">
        <v>49</v>
      </c>
      <c r="I71" s="15"/>
      <c r="J71" s="15"/>
      <c r="K71" s="15" t="s">
        <v>40</v>
      </c>
      <c r="L71" s="15"/>
      <c r="M71" s="39"/>
      <c r="N71" s="16"/>
      <c r="O71" s="38"/>
      <c r="P71" s="23">
        <v>88.76</v>
      </c>
      <c r="Q71" s="23">
        <v>94.16</v>
      </c>
      <c r="R71" s="23">
        <v>82.17</v>
      </c>
      <c r="S71" s="38"/>
      <c r="T71" s="38"/>
      <c r="U71" s="38"/>
      <c r="V71" s="39"/>
      <c r="W71" s="16">
        <v>1</v>
      </c>
      <c r="X71" s="15"/>
      <c r="Y71" s="15"/>
      <c r="Z71" s="39">
        <f t="shared" si="13"/>
        <v>1</v>
      </c>
      <c r="AA71" s="16" t="s">
        <v>28</v>
      </c>
      <c r="AB71" s="47">
        <f t="shared" si="14"/>
        <v>220</v>
      </c>
      <c r="AC71" s="48">
        <f t="shared" si="11"/>
        <v>198</v>
      </c>
      <c r="AD71" s="48">
        <f>INT(AC71*$AF$4)</f>
        <v>119</v>
      </c>
      <c r="AE71" s="16"/>
    </row>
    <row r="72" spans="1:31">
      <c r="A72" s="22"/>
      <c r="B72" s="22"/>
      <c r="C72" s="22"/>
      <c r="D72" s="22"/>
      <c r="E72" s="20" t="s">
        <v>179</v>
      </c>
      <c r="F72" s="20" t="s">
        <v>180</v>
      </c>
      <c r="G72" s="23" t="s">
        <v>48</v>
      </c>
      <c r="H72" s="15" t="s">
        <v>49</v>
      </c>
      <c r="I72" s="15"/>
      <c r="J72" s="15"/>
      <c r="K72" s="15" t="s">
        <v>40</v>
      </c>
      <c r="L72" s="15"/>
      <c r="M72" s="39"/>
      <c r="N72" s="16"/>
      <c r="O72" s="38"/>
      <c r="P72" s="23">
        <v>71.82</v>
      </c>
      <c r="Q72" s="23">
        <v>79.45</v>
      </c>
      <c r="R72" s="23">
        <v>62.5</v>
      </c>
      <c r="S72" s="38"/>
      <c r="T72" s="38"/>
      <c r="U72" s="38"/>
      <c r="V72" s="39"/>
      <c r="W72" s="16">
        <v>0.6</v>
      </c>
      <c r="X72" s="15"/>
      <c r="Y72" s="15"/>
      <c r="Z72" s="39">
        <f t="shared" si="13"/>
        <v>0.6</v>
      </c>
      <c r="AA72" s="16" t="s">
        <v>28</v>
      </c>
      <c r="AB72" s="47">
        <f t="shared" si="14"/>
        <v>132</v>
      </c>
      <c r="AC72" s="48">
        <f t="shared" si="11"/>
        <v>118.8</v>
      </c>
      <c r="AD72" s="48">
        <f>INT(AC72*$AF$4)</f>
        <v>71</v>
      </c>
      <c r="AE72" s="16"/>
    </row>
  </sheetData>
  <mergeCells count="59">
    <mergeCell ref="A1:D1"/>
    <mergeCell ref="A2:AE2"/>
    <mergeCell ref="E3:F3"/>
    <mergeCell ref="I3:J3"/>
    <mergeCell ref="M3:O3"/>
    <mergeCell ref="P3:R3"/>
    <mergeCell ref="S3:U3"/>
    <mergeCell ref="V3:Z3"/>
    <mergeCell ref="A5:F5"/>
    <mergeCell ref="E7:F7"/>
    <mergeCell ref="E29:F29"/>
    <mergeCell ref="E30:F30"/>
    <mergeCell ref="E53:F53"/>
    <mergeCell ref="E67:F67"/>
    <mergeCell ref="A3:A4"/>
    <mergeCell ref="A6:A7"/>
    <mergeCell ref="A8:A20"/>
    <mergeCell ref="A21:A30"/>
    <mergeCell ref="A31:A46"/>
    <mergeCell ref="A47:A53"/>
    <mergeCell ref="A54:A67"/>
    <mergeCell ref="A68:A72"/>
    <mergeCell ref="B3:B4"/>
    <mergeCell ref="B6:B7"/>
    <mergeCell ref="B8:B20"/>
    <mergeCell ref="B21:B30"/>
    <mergeCell ref="B31:B46"/>
    <mergeCell ref="B47:B53"/>
    <mergeCell ref="B54:B67"/>
    <mergeCell ref="B68:B72"/>
    <mergeCell ref="C3:C4"/>
    <mergeCell ref="C8:C11"/>
    <mergeCell ref="C12:C16"/>
    <mergeCell ref="C17:C19"/>
    <mergeCell ref="C21:C30"/>
    <mergeCell ref="C31:C42"/>
    <mergeCell ref="C43:C46"/>
    <mergeCell ref="C47:C53"/>
    <mergeCell ref="C54:C67"/>
    <mergeCell ref="C68:C72"/>
    <mergeCell ref="D3:D4"/>
    <mergeCell ref="D8:D11"/>
    <mergeCell ref="D12:D16"/>
    <mergeCell ref="D17:D19"/>
    <mergeCell ref="D21:D30"/>
    <mergeCell ref="D31:D42"/>
    <mergeCell ref="D43:D46"/>
    <mergeCell ref="D47:D53"/>
    <mergeCell ref="D54:D67"/>
    <mergeCell ref="D68:D72"/>
    <mergeCell ref="G3:G4"/>
    <mergeCell ref="H3:H4"/>
    <mergeCell ref="K3:K4"/>
    <mergeCell ref="L3:L4"/>
    <mergeCell ref="AA3:AA4"/>
    <mergeCell ref="AB3:AB4"/>
    <mergeCell ref="AC3:AC4"/>
    <mergeCell ref="AD3:AD4"/>
    <mergeCell ref="AE3:AE4"/>
  </mergeCells>
  <pageMargins left="0.751388888888889" right="0.751388888888889" top="1" bottom="1" header="0.5" footer="0.5"/>
  <pageSetup paperSize="9" scale="9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杭州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余泉</cp:lastModifiedBy>
  <dcterms:created xsi:type="dcterms:W3CDTF">2006-09-16T00:00:00Z</dcterms:created>
  <dcterms:modified xsi:type="dcterms:W3CDTF">2021-12-22T05:05:30Z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